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ARCOS\Publicações Portal da Agencia\2020\TESTE\"/>
    </mc:Choice>
  </mc:AlternateContent>
  <xr:revisionPtr revIDLastSave="0" documentId="8_{7D038ACC-9018-49F9-90B9-B5849B531FA2}" xr6:coauthVersionLast="44" xr6:coauthVersionMax="44" xr10:uidLastSave="{00000000-0000-0000-0000-000000000000}"/>
  <bookViews>
    <workbookView xWindow="-21720" yWindow="-120" windowWidth="21840" windowHeight="13140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ABRIL 2020" sheetId="121" r:id="rId7"/>
  </sheets>
  <definedNames>
    <definedName name="_xlnm.Print_Area" localSheetId="6">'ABRIL 2020'!$A$1:$L$86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5" i="121" l="1"/>
  <c r="K32" i="121"/>
  <c r="K28" i="121"/>
  <c r="F61" i="121"/>
  <c r="F58" i="121"/>
  <c r="F55" i="121"/>
  <c r="F51" i="121"/>
  <c r="K50" i="121"/>
  <c r="F47" i="121"/>
  <c r="F40" i="121"/>
  <c r="F38" i="121"/>
  <c r="K39" i="121"/>
  <c r="F33" i="121"/>
  <c r="F27" i="121"/>
  <c r="F21" i="121"/>
  <c r="K20" i="121"/>
  <c r="F18" i="121"/>
  <c r="F11" i="121"/>
  <c r="E60" i="49"/>
  <c r="E59" i="49"/>
  <c r="E58" i="49"/>
  <c r="E29" i="49"/>
  <c r="E28" i="49"/>
  <c r="E12" i="49"/>
  <c r="J23" i="49"/>
  <c r="J20" i="49"/>
  <c r="E65" i="49"/>
  <c r="E64" i="49"/>
  <c r="E61" i="49"/>
  <c r="E55" i="49"/>
  <c r="E54" i="49"/>
  <c r="E53" i="49"/>
  <c r="E67" i="49"/>
  <c r="E50" i="49"/>
  <c r="J46" i="49"/>
  <c r="E41" i="49"/>
  <c r="E39" i="49"/>
  <c r="J39" i="49"/>
  <c r="E35" i="49"/>
  <c r="J33" i="49"/>
  <c r="J29" i="49"/>
  <c r="E22" i="49"/>
  <c r="E19" i="49"/>
  <c r="J16" i="49"/>
  <c r="J12" i="49"/>
  <c r="J67" i="49"/>
  <c r="E16" i="49"/>
  <c r="E43" i="48"/>
  <c r="E14" i="48"/>
  <c r="E59" i="48"/>
  <c r="E60" i="48"/>
  <c r="J23" i="48"/>
  <c r="J20" i="48"/>
  <c r="E29" i="48"/>
  <c r="E28" i="48"/>
  <c r="E26" i="48"/>
  <c r="E45" i="48"/>
  <c r="E41" i="48"/>
  <c r="E39" i="48"/>
  <c r="E44" i="48"/>
  <c r="E42" i="48"/>
  <c r="E25" i="48"/>
  <c r="E24" i="48"/>
  <c r="E22" i="48"/>
  <c r="E23" i="48"/>
  <c r="E23" i="47"/>
  <c r="E45" i="47"/>
  <c r="E26" i="47"/>
  <c r="E22" i="47"/>
  <c r="E44" i="47"/>
  <c r="E43" i="47"/>
  <c r="E42" i="47"/>
  <c r="E41" i="47"/>
  <c r="E39" i="47"/>
  <c r="E24" i="47"/>
  <c r="E25" i="47"/>
  <c r="E65" i="48"/>
  <c r="E64" i="48"/>
  <c r="E61" i="48"/>
  <c r="E55" i="48"/>
  <c r="E54" i="48"/>
  <c r="E53" i="48"/>
  <c r="E50" i="48"/>
  <c r="J46" i="48"/>
  <c r="J39" i="48"/>
  <c r="E35" i="48"/>
  <c r="J33" i="48"/>
  <c r="J29" i="48"/>
  <c r="E19" i="48"/>
  <c r="J16" i="48"/>
  <c r="J12" i="48"/>
  <c r="E16" i="48"/>
  <c r="J16" i="46"/>
  <c r="J46" i="46"/>
  <c r="E43" i="46"/>
  <c r="E44" i="46"/>
  <c r="E42" i="46"/>
  <c r="E41" i="46"/>
  <c r="E39" i="46"/>
  <c r="E24" i="46"/>
  <c r="E45" i="46"/>
  <c r="E26" i="46"/>
  <c r="E25" i="46"/>
  <c r="E23" i="46"/>
  <c r="E22" i="46"/>
  <c r="J23" i="47"/>
  <c r="J20" i="47"/>
  <c r="E60" i="47"/>
  <c r="E58" i="47"/>
  <c r="E29" i="47"/>
  <c r="E28" i="47"/>
  <c r="E65" i="47"/>
  <c r="E64" i="47"/>
  <c r="E61" i="47"/>
  <c r="E59" i="47"/>
  <c r="E55" i="47"/>
  <c r="E54" i="47"/>
  <c r="E53" i="47"/>
  <c r="E50" i="47"/>
  <c r="J46" i="47"/>
  <c r="J39" i="47"/>
  <c r="J67" i="47"/>
  <c r="E35" i="47"/>
  <c r="J33" i="47"/>
  <c r="J29" i="47"/>
  <c r="E19" i="47"/>
  <c r="E12" i="47"/>
  <c r="J16" i="47"/>
  <c r="E16" i="47"/>
  <c r="E59" i="45"/>
  <c r="J23" i="45"/>
  <c r="J20" i="45"/>
  <c r="J23" i="46"/>
  <c r="J20" i="46"/>
  <c r="E65" i="45"/>
  <c r="E64" i="45"/>
  <c r="E60" i="46"/>
  <c r="E59" i="46"/>
  <c r="E58" i="46"/>
  <c r="E28" i="46"/>
  <c r="E65" i="46"/>
  <c r="E64" i="46"/>
  <c r="E61" i="46"/>
  <c r="E55" i="46"/>
  <c r="E54" i="46"/>
  <c r="E53" i="46"/>
  <c r="E67" i="46"/>
  <c r="E50" i="46"/>
  <c r="J39" i="46"/>
  <c r="E35" i="46"/>
  <c r="J33" i="46"/>
  <c r="J29" i="46"/>
  <c r="E19" i="46"/>
  <c r="E16" i="46"/>
  <c r="E12" i="46"/>
  <c r="E43" i="45"/>
  <c r="E41" i="45"/>
  <c r="E39" i="45"/>
  <c r="E24" i="45"/>
  <c r="E22" i="45"/>
  <c r="E60" i="45"/>
  <c r="E58" i="45"/>
  <c r="E29" i="45"/>
  <c r="E28" i="45"/>
  <c r="E12" i="45"/>
  <c r="E61" i="45"/>
  <c r="E55" i="45"/>
  <c r="E54" i="45"/>
  <c r="E50" i="45"/>
  <c r="J46" i="45"/>
  <c r="J39" i="45"/>
  <c r="E35" i="45"/>
  <c r="J33" i="45"/>
  <c r="J29" i="45"/>
  <c r="E19" i="45"/>
  <c r="J16" i="45"/>
  <c r="J12" i="45"/>
  <c r="E16" i="45"/>
  <c r="E24" i="44"/>
  <c r="E22" i="44"/>
  <c r="E43" i="44"/>
  <c r="E41" i="44"/>
  <c r="E39" i="44"/>
  <c r="J46" i="44"/>
  <c r="J23" i="44"/>
  <c r="J20" i="44"/>
  <c r="J12" i="44"/>
  <c r="E57" i="44"/>
  <c r="E55" i="44"/>
  <c r="E54" i="44"/>
  <c r="E53" i="44"/>
  <c r="E29" i="44"/>
  <c r="E28" i="44"/>
  <c r="E64" i="44"/>
  <c r="E61" i="44"/>
  <c r="E58" i="44"/>
  <c r="E50" i="44"/>
  <c r="J39" i="44"/>
  <c r="J67" i="44"/>
  <c r="E35" i="44"/>
  <c r="J33" i="44"/>
  <c r="J29" i="44"/>
  <c r="E19" i="44"/>
  <c r="J16" i="44"/>
  <c r="E16" i="44"/>
  <c r="E12" i="44"/>
  <c r="E58" i="48"/>
  <c r="J67" i="48"/>
  <c r="J12" i="47"/>
  <c r="E67" i="44"/>
  <c r="J67" i="45"/>
  <c r="J12" i="46"/>
  <c r="E53" i="45"/>
  <c r="E67" i="45"/>
  <c r="J67" i="46"/>
  <c r="E12" i="48"/>
  <c r="E67" i="48"/>
  <c r="L67" i="46"/>
  <c r="E67" i="47"/>
  <c r="K27" i="121"/>
  <c r="K11" i="121"/>
  <c r="K64" i="121"/>
  <c r="P64" i="121"/>
  <c r="F50" i="121"/>
  <c r="F37" i="121"/>
  <c r="F64" i="121"/>
</calcChain>
</file>

<file path=xl/sharedStrings.xml><?xml version="1.0" encoding="utf-8"?>
<sst xmlns="http://schemas.openxmlformats.org/spreadsheetml/2006/main" count="647" uniqueCount="107">
  <si>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</si>
  <si>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</si>
  <si>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</si>
  <si>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</si>
  <si>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</si>
  <si>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</si>
  <si>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</si>
  <si>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</si>
  <si>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</si>
  <si>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</si>
  <si>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</si>
  <si>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</si>
  <si>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</si>
  <si>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</si>
  <si>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</si>
  <si>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</si>
  <si>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</si>
  <si>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</si>
  <si>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</si>
  <si>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</si>
  <si>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</si>
  <si>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</si>
  <si>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</si>
  <si>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</si>
  <si>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</si>
  <si>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</si>
  <si>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</si>
  <si>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</si>
  <si>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</si>
  <si>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</si>
  <si>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</si>
  <si>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</si>
  <si>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</si>
  <si>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</si>
  <si>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</si>
  <si>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</si>
  <si>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</si>
  <si>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</si>
  <si>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</si>
  <si>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</si>
  <si>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</si>
  <si>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</si>
  <si>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</si>
  <si>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</si>
  <si>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</si>
  <si>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</si>
  <si>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</si>
  <si>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</si>
  <si>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</si>
  <si>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</si>
  <si>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</si>
  <si>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</si>
  <si>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</si>
  <si>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</si>
  <si>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</si>
  <si>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</si>
  <si>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</si>
  <si>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</si>
  <si>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</si>
  <si>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</si>
  <si>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</si>
  <si>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</si>
  <si>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</si>
  <si>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</si>
  <si>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</si>
  <si>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</si>
  <si>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</si>
  <si>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</si>
  <si>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</si>
  <si>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</si>
  <si>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</si>
  <si>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</si>
  <si>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</si>
  <si>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</si>
  <si>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</si>
  <si>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</si>
  <si>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</si>
  <si>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</si>
  <si>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</si>
  <si>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</si>
  <si>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</si>
  <si>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</si>
  <si>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</si>
  <si>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</si>
  <si>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Finep</t>
  </si>
  <si>
    <t>Provisão p/ Outros Créditos</t>
  </si>
  <si>
    <t>Despesas  Não Operacionais</t>
  </si>
  <si>
    <t xml:space="preserve">  Diretor-Presidente</t>
  </si>
  <si>
    <t>Aumento de Capital</t>
  </si>
  <si>
    <t xml:space="preserve">Reserva Para Expansao </t>
  </si>
  <si>
    <t xml:space="preserve">Reserva Para Incentivos Fiscais  </t>
  </si>
  <si>
    <t>Reserva de Legal</t>
  </si>
  <si>
    <t>Ativo Fiscal Diferido - Impostos e Contribuições</t>
  </si>
  <si>
    <t xml:space="preserve">  Diretora Aministrativa e Financeira</t>
  </si>
  <si>
    <t>CONTADOR</t>
  </si>
  <si>
    <t>Imposto de Renda e Contribuição Social</t>
  </si>
  <si>
    <t xml:space="preserve"> CRC/GO 012.656/O-9  CPF 306.620.361-15</t>
  </si>
  <si>
    <t xml:space="preserve">EDIMAR DA PAIXÃO MENDES </t>
  </si>
  <si>
    <t>RIVAEL AGUIAR PEREIRA</t>
  </si>
  <si>
    <t xml:space="preserve">FERNANDO FREITAS SILVA </t>
  </si>
  <si>
    <t xml:space="preserve">Diretor de Operações </t>
  </si>
  <si>
    <t>Repasses do País - FUNGETUR</t>
  </si>
  <si>
    <t>FABRÍCIO BORGES AMARAL</t>
  </si>
  <si>
    <t>PAULO DE AGUIAR ALMEIDA</t>
  </si>
  <si>
    <t xml:space="preserve">                                            BALANCETE  PATRIMONIAL EM 30 DE ABRIL  DE 2020 - EM R$ Mil</t>
  </si>
  <si>
    <t>CEF - PNMPO</t>
  </si>
  <si>
    <t xml:space="preserve">Lucro ou Prejuizos Acumulados (JCP)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</si>
</sst>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5" formatCode="_(* #,##0_);_(* \(#,##0\);_(* &quot;-&quot;_);_(@_)"/>
    <numFmt numFmtId="177" formatCode="_(* #,##0.00_);_(* \(#,##0.00\);_(* &quot;-&quot;??_);_(@_)"/>
    <numFmt numFmtId="178" formatCode="0.00_);\(0.00\)"/>
    <numFmt numFmtId="18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177" fontId="13" fillId="0" borderId="0" applyFont="0" applyFill="0" applyBorder="0" applyAlignment="0" applyProtection="0"/>
  </cellStyleXfs>
  <cellXfs count="30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78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78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75" fontId="7" fillId="3" borderId="10" xfId="0" applyNumberFormat="1" applyFont="1" applyFill="1" applyBorder="1"/>
    <xf numFmtId="178" fontId="7" fillId="3" borderId="10" xfId="0" applyNumberFormat="1" applyFont="1" applyFill="1" applyBorder="1"/>
    <xf numFmtId="178" fontId="7" fillId="3" borderId="9" xfId="0" applyNumberFormat="1" applyFont="1" applyFill="1" applyBorder="1" applyAlignment="1">
      <alignment horizontal="right"/>
    </xf>
    <xf numFmtId="178" fontId="8" fillId="3" borderId="10" xfId="0" applyNumberFormat="1" applyFont="1" applyFill="1" applyBorder="1"/>
    <xf numFmtId="177" fontId="8" fillId="3" borderId="9" xfId="1" applyFont="1" applyFill="1" applyBorder="1" applyAlignment="1">
      <alignment horizontal="right"/>
    </xf>
    <xf numFmtId="177" fontId="7" fillId="3" borderId="9" xfId="1" applyFont="1" applyFill="1" applyBorder="1" applyAlignment="1">
      <alignment horizontal="right"/>
    </xf>
    <xf numFmtId="178" fontId="7" fillId="3" borderId="9" xfId="0" applyNumberFormat="1" applyFont="1" applyFill="1" applyBorder="1"/>
    <xf numFmtId="175" fontId="8" fillId="3" borderId="11" xfId="0" applyNumberFormat="1" applyFont="1" applyFill="1" applyBorder="1" applyAlignment="1">
      <alignment horizontal="left"/>
    </xf>
    <xf numFmtId="175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75" fontId="8" fillId="3" borderId="13" xfId="0" applyNumberFormat="1" applyFont="1" applyFill="1" applyBorder="1" applyAlignment="1">
      <alignment horizontal="right"/>
    </xf>
    <xf numFmtId="177" fontId="14" fillId="3" borderId="9" xfId="1" applyFont="1" applyFill="1" applyBorder="1" applyAlignment="1">
      <alignment horizontal="right"/>
    </xf>
    <xf numFmtId="178" fontId="14" fillId="3" borderId="10" xfId="0" applyNumberFormat="1" applyFont="1" applyFill="1" applyBorder="1"/>
    <xf numFmtId="178" fontId="14" fillId="3" borderId="0" xfId="0" applyNumberFormat="1" applyFont="1" applyFill="1" applyBorder="1"/>
    <xf numFmtId="0" fontId="15" fillId="0" borderId="0" xfId="0" applyFont="1" applyAlignment="1">
      <alignment horizontal="right" vertical="center" wrapText="1"/>
    </xf>
    <xf numFmtId="177" fontId="5" fillId="0" borderId="0" xfId="0" applyNumberFormat="1" applyFont="1"/>
    <xf numFmtId="178" fontId="7" fillId="3" borderId="0" xfId="0" applyNumberFormat="1" applyFont="1" applyFill="1" applyBorder="1" applyAlignment="1">
      <alignment horizontal="lef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78" fontId="8" fillId="3" borderId="0" xfId="0" applyNumberFormat="1" applyFont="1" applyFill="1" applyBorder="1" applyAlignment="1">
      <alignment horizontal="left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178" fontId="7" fillId="3" borderId="0" xfId="0" applyNumberFormat="1" applyFont="1" applyFill="1" applyBorder="1" applyAlignment="1">
      <alignment horizontal="right"/>
    </xf>
    <xf numFmtId="177" fontId="8" fillId="3" borderId="0" xfId="1" applyFont="1" applyFill="1" applyBorder="1" applyAlignment="1">
      <alignment horizontal="right"/>
    </xf>
    <xf numFmtId="177" fontId="7" fillId="3" borderId="0" xfId="1" applyFont="1" applyFill="1" applyBorder="1" applyAlignment="1">
      <alignment horizontal="righ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77" fontId="16" fillId="3" borderId="9" xfId="1" applyFont="1" applyFill="1" applyBorder="1" applyAlignment="1">
      <alignment horizontal="right"/>
    </xf>
    <xf numFmtId="177" fontId="17" fillId="3" borderId="9" xfId="1" applyFont="1" applyFill="1" applyBorder="1" applyAlignment="1">
      <alignment horizontal="righ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17" fillId="3" borderId="9" xfId="0" applyNumberFormat="1" applyFont="1" applyFill="1" applyBorder="1" applyAlignment="1">
      <alignment horizontal="right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77" fontId="1" fillId="0" borderId="0" xfId="0" applyNumberFormat="1" applyFont="1"/>
    <xf numFmtId="177" fontId="1" fillId="0" borderId="0" xfId="1" applyFont="1"/>
    <xf numFmtId="43" fontId="5" fillId="0" borderId="0" xfId="0" applyNumberFormat="1" applyFont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0" borderId="10" xfId="0" applyFont="1" applyFill="1" applyBorder="1"/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8" fillId="0" borderId="10" xfId="0" applyFont="1" applyFill="1" applyBorder="1"/>
    <xf numFmtId="3" fontId="7" fillId="0" borderId="0" xfId="0" applyNumberFormat="1" applyFont="1" applyFill="1" applyBorder="1"/>
    <xf numFmtId="0" fontId="7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175" fontId="8" fillId="0" borderId="13" xfId="0" applyNumberFormat="1" applyFont="1" applyFill="1" applyBorder="1" applyAlignment="1">
      <alignment horizontal="right"/>
    </xf>
    <xf numFmtId="175" fontId="8" fillId="0" borderId="11" xfId="0" applyNumberFormat="1" applyFont="1" applyFill="1" applyBorder="1" applyAlignment="1">
      <alignment horizontal="left"/>
    </xf>
    <xf numFmtId="175" fontId="8" fillId="0" borderId="12" xfId="0" applyNumberFormat="1" applyFont="1" applyFill="1" applyBorder="1" applyAlignment="1">
      <alignment horizontal="left"/>
    </xf>
    <xf numFmtId="4" fontId="8" fillId="0" borderId="13" xfId="0" applyNumberFormat="1" applyFont="1" applyFill="1" applyBorder="1" applyAlignment="1">
      <alignment horizontal="right"/>
    </xf>
    <xf numFmtId="185" fontId="8" fillId="3" borderId="9" xfId="1" applyNumberFormat="1" applyFont="1" applyFill="1" applyBorder="1" applyAlignment="1">
      <alignment horizontal="right"/>
    </xf>
    <xf numFmtId="185" fontId="7" fillId="3" borderId="9" xfId="1" applyNumberFormat="1" applyFont="1" applyFill="1" applyBorder="1" applyAlignment="1">
      <alignment horizontal="right"/>
    </xf>
    <xf numFmtId="185" fontId="7" fillId="0" borderId="9" xfId="1" applyNumberFormat="1" applyFont="1" applyFill="1" applyBorder="1" applyAlignment="1">
      <alignment horizontal="right"/>
    </xf>
    <xf numFmtId="185" fontId="8" fillId="0" borderId="9" xfId="1" applyNumberFormat="1" applyFont="1" applyFill="1" applyBorder="1" applyAlignment="1">
      <alignment horizontal="right"/>
    </xf>
    <xf numFmtId="38" fontId="8" fillId="3" borderId="9" xfId="0" applyNumberFormat="1" applyFont="1" applyFill="1" applyBorder="1" applyAlignment="1">
      <alignment horizontal="right"/>
    </xf>
    <xf numFmtId="38" fontId="7" fillId="3" borderId="9" xfId="0" applyNumberFormat="1" applyFont="1" applyFill="1" applyBorder="1" applyAlignment="1">
      <alignment horizontal="right"/>
    </xf>
    <xf numFmtId="38" fontId="8" fillId="3" borderId="9" xfId="1" applyNumberFormat="1" applyFont="1" applyFill="1" applyBorder="1" applyAlignment="1">
      <alignment horizontal="right"/>
    </xf>
    <xf numFmtId="38" fontId="14" fillId="3" borderId="9" xfId="1" applyNumberFormat="1" applyFont="1" applyFill="1" applyBorder="1" applyAlignment="1">
      <alignment horizontal="right"/>
    </xf>
    <xf numFmtId="177" fontId="18" fillId="3" borderId="9" xfId="1" applyFont="1" applyFill="1" applyBorder="1" applyAlignment="1">
      <alignment horizontal="right"/>
    </xf>
    <xf numFmtId="185" fontId="14" fillId="0" borderId="9" xfId="1" applyNumberFormat="1" applyFont="1" applyFill="1" applyBorder="1" applyAlignment="1">
      <alignment horizontal="right"/>
    </xf>
    <xf numFmtId="38" fontId="14" fillId="3" borderId="9" xfId="0" applyNumberFormat="1" applyFont="1" applyFill="1" applyBorder="1" applyAlignment="1">
      <alignment horizontal="right"/>
    </xf>
    <xf numFmtId="38" fontId="14" fillId="3" borderId="9" xfId="0" applyNumberFormat="1" applyFont="1" applyFill="1" applyBorder="1"/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38" fontId="7" fillId="0" borderId="9" xfId="0" applyNumberFormat="1" applyFont="1" applyFill="1" applyBorder="1"/>
    <xf numFmtId="0" fontId="7" fillId="0" borderId="9" xfId="0" applyFont="1" applyBorder="1" applyAlignment="1">
      <alignment horizontal="left"/>
    </xf>
    <xf numFmtId="175" fontId="7" fillId="3" borderId="0" xfId="0" applyNumberFormat="1" applyFont="1" applyFill="1" applyBorder="1" applyAlignment="1">
      <alignment horizontal="left"/>
    </xf>
    <xf numFmtId="38" fontId="7" fillId="0" borderId="9" xfId="0" applyNumberFormat="1" applyFont="1" applyFill="1" applyBorder="1" applyAlignment="1">
      <alignment horizontal="right"/>
    </xf>
    <xf numFmtId="0" fontId="11" fillId="0" borderId="1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85" fontId="16" fillId="0" borderId="9" xfId="1" applyNumberFormat="1" applyFont="1" applyFill="1" applyBorder="1" applyAlignment="1">
      <alignment horizontal="right"/>
    </xf>
    <xf numFmtId="38" fontId="16" fillId="3" borderId="9" xfId="0" applyNumberFormat="1" applyFont="1" applyFill="1" applyBorder="1" applyAlignment="1">
      <alignment horizontal="right"/>
    </xf>
    <xf numFmtId="39" fontId="19" fillId="3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78" fontId="8" fillId="3" borderId="0" xfId="0" applyNumberFormat="1" applyFont="1" applyFill="1" applyBorder="1"/>
    <xf numFmtId="0" fontId="7" fillId="0" borderId="7" xfId="0" applyFont="1" applyBorder="1"/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7" xfId="0" applyFont="1" applyFill="1" applyBorder="1"/>
    <xf numFmtId="3" fontId="1" fillId="0" borderId="7" xfId="0" applyNumberFormat="1" applyFont="1" applyFill="1" applyBorder="1"/>
    <xf numFmtId="38" fontId="1" fillId="0" borderId="8" xfId="0" applyNumberFormat="1" applyFont="1" applyFill="1" applyBorder="1" applyAlignment="1">
      <alignment horizontal="right"/>
    </xf>
    <xf numFmtId="0" fontId="1" fillId="0" borderId="10" xfId="0" applyFont="1" applyFill="1" applyBorder="1"/>
    <xf numFmtId="0" fontId="3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/>
    <xf numFmtId="38" fontId="1" fillId="0" borderId="9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center"/>
    </xf>
    <xf numFmtId="185" fontId="17" fillId="0" borderId="9" xfId="1" applyNumberFormat="1" applyFont="1" applyFill="1" applyBorder="1"/>
    <xf numFmtId="175" fontId="20" fillId="3" borderId="9" xfId="0" applyNumberFormat="1" applyFont="1" applyFill="1" applyBorder="1" applyAlignment="1">
      <alignment horizontal="right" vertical="center"/>
    </xf>
    <xf numFmtId="175" fontId="20" fillId="0" borderId="9" xfId="0" applyNumberFormat="1" applyFont="1" applyBorder="1" applyAlignment="1">
      <alignment horizontal="right"/>
    </xf>
    <xf numFmtId="175" fontId="20" fillId="3" borderId="9" xfId="0" applyNumberFormat="1" applyFont="1" applyFill="1" applyBorder="1" applyAlignment="1">
      <alignment horizontal="right"/>
    </xf>
    <xf numFmtId="175" fontId="21" fillId="3" borderId="14" xfId="0" applyNumberFormat="1" applyFont="1" applyFill="1" applyBorder="1" applyAlignment="1">
      <alignment horizontal="right" vertical="center"/>
    </xf>
    <xf numFmtId="175" fontId="20" fillId="3" borderId="14" xfId="0" applyNumberFormat="1" applyFont="1" applyFill="1" applyBorder="1" applyAlignment="1">
      <alignment horizontal="right" vertical="center"/>
    </xf>
    <xf numFmtId="178" fontId="8" fillId="3" borderId="0" xfId="0" applyNumberFormat="1" applyFont="1" applyFill="1" applyAlignment="1">
      <alignment horizontal="left"/>
    </xf>
    <xf numFmtId="178" fontId="7" fillId="3" borderId="0" xfId="0" applyNumberFormat="1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178" fontId="8" fillId="3" borderId="1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178" fontId="7" fillId="3" borderId="0" xfId="0" applyNumberFormat="1" applyFont="1" applyFill="1" applyAlignment="1">
      <alignment horizontal="left"/>
    </xf>
    <xf numFmtId="0" fontId="5" fillId="0" borderId="9" xfId="0" applyFont="1" applyBorder="1"/>
    <xf numFmtId="185" fontId="1" fillId="0" borderId="0" xfId="0" applyNumberFormat="1" applyFont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78" fontId="8" fillId="3" borderId="1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11" fillId="3" borderId="10" xfId="0" applyFont="1" applyFill="1" applyBorder="1"/>
    <xf numFmtId="0" fontId="11" fillId="3" borderId="0" xfId="0" applyFont="1" applyFill="1" applyBorder="1"/>
    <xf numFmtId="178" fontId="7" fillId="3" borderId="0" xfId="0" applyNumberFormat="1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178" fontId="11" fillId="3" borderId="10" xfId="0" applyNumberFormat="1" applyFont="1" applyFill="1" applyBorder="1" applyAlignment="1">
      <alignment horizontal="left" wrapText="1"/>
    </xf>
    <xf numFmtId="178" fontId="11" fillId="3" borderId="0" xfId="0" applyNumberFormat="1" applyFont="1" applyFill="1" applyBorder="1" applyAlignment="1">
      <alignment horizontal="left" wrapText="1"/>
    </xf>
    <xf numFmtId="175" fontId="11" fillId="3" borderId="10" xfId="0" applyNumberFormat="1" applyFont="1" applyFill="1" applyBorder="1" applyAlignment="1">
      <alignment horizontal="left" wrapText="1"/>
    </xf>
    <xf numFmtId="175" fontId="11" fillId="3" borderId="0" xfId="0" applyNumberFormat="1" applyFont="1" applyFill="1" applyBorder="1" applyAlignment="1">
      <alignment horizontal="left" wrapText="1"/>
    </xf>
    <xf numFmtId="175" fontId="7" fillId="3" borderId="0" xfId="0" applyNumberFormat="1" applyFont="1" applyFill="1" applyBorder="1" applyAlignment="1"/>
    <xf numFmtId="175" fontId="8" fillId="3" borderId="1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75" fontId="8" fillId="3" borderId="10" xfId="0" applyNumberFormat="1" applyFont="1" applyFill="1" applyBorder="1" applyAlignment="1">
      <alignment horizontal="center"/>
    </xf>
    <xf numFmtId="175" fontId="8" fillId="3" borderId="0" xfId="0" applyNumberFormat="1" applyFont="1" applyFill="1" applyBorder="1" applyAlignment="1">
      <alignment horizontal="center"/>
    </xf>
    <xf numFmtId="175" fontId="8" fillId="3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5" fillId="0" borderId="1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0" fontId="11" fillId="0" borderId="10" xfId="0" applyFont="1" applyFill="1" applyBorder="1"/>
    <xf numFmtId="0" fontId="11" fillId="0" borderId="0" xfId="0" applyFont="1" applyFill="1" applyBorder="1"/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78" fontId="7" fillId="3" borderId="0" xfId="0" applyNumberFormat="1" applyFont="1" applyFill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1678" name="Imagem 3" descr="logoGoiasFomento">
          <a:extLst>
            <a:ext uri="{FF2B5EF4-FFF2-40B4-BE49-F238E27FC236}">
              <a16:creationId xmlns:a16="http://schemas.microsoft.com/office/drawing/2014/main" id="{59B797AA-1ECF-4EEA-9B25-7B62360D7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1679" name="Imagem 4" descr="logoGoverno">
          <a:extLst>
            <a:ext uri="{FF2B5EF4-FFF2-40B4-BE49-F238E27FC236}">
              <a16:creationId xmlns:a16="http://schemas.microsoft.com/office/drawing/2014/main" id="{48C6F37F-D718-41FC-A635-C32751E22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1680" name="Imagem 5" descr="logoSegplan">
          <a:extLst>
            <a:ext uri="{FF2B5EF4-FFF2-40B4-BE49-F238E27FC236}">
              <a16:creationId xmlns:a16="http://schemas.microsoft.com/office/drawing/2014/main" id="{9F61E7A7-E6C9-4EA7-9442-9BAA2D11F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2654" name="Imagem 3" descr="logoGoiasFomento">
          <a:extLst>
            <a:ext uri="{FF2B5EF4-FFF2-40B4-BE49-F238E27FC236}">
              <a16:creationId xmlns:a16="http://schemas.microsoft.com/office/drawing/2014/main" id="{B50B3FBD-0A1F-4DFC-9C56-3464B250F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2655" name="Imagem 4" descr="logoGoverno">
          <a:extLst>
            <a:ext uri="{FF2B5EF4-FFF2-40B4-BE49-F238E27FC236}">
              <a16:creationId xmlns:a16="http://schemas.microsoft.com/office/drawing/2014/main" id="{FC0B588D-B6F2-48E3-8C15-AF2FACCDF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2656" name="Imagem 5" descr="logoSegplan">
          <a:extLst>
            <a:ext uri="{FF2B5EF4-FFF2-40B4-BE49-F238E27FC236}">
              <a16:creationId xmlns:a16="http://schemas.microsoft.com/office/drawing/2014/main" id="{CB0805A0-2405-4C95-8D08-BEBD16162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4681" name="Imagem 3" descr="logoGoiasFomento">
          <a:extLst>
            <a:ext uri="{FF2B5EF4-FFF2-40B4-BE49-F238E27FC236}">
              <a16:creationId xmlns:a16="http://schemas.microsoft.com/office/drawing/2014/main" id="{ED59818A-44E6-4A7A-89B0-0183274C8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4682" name="Imagem 4" descr="logoGoverno">
          <a:extLst>
            <a:ext uri="{FF2B5EF4-FFF2-40B4-BE49-F238E27FC236}">
              <a16:creationId xmlns:a16="http://schemas.microsoft.com/office/drawing/2014/main" id="{227FA226-40FE-4F60-AA7C-7CD7DAA2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4683" name="Imagem 5" descr="logoSegplan">
          <a:extLst>
            <a:ext uri="{FF2B5EF4-FFF2-40B4-BE49-F238E27FC236}">
              <a16:creationId xmlns:a16="http://schemas.microsoft.com/office/drawing/2014/main" id="{0EFC232F-BCA0-4518-8EAB-BFF385678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5648" name="Imagem 3" descr="logoGoiasFomento">
          <a:extLst>
            <a:ext uri="{FF2B5EF4-FFF2-40B4-BE49-F238E27FC236}">
              <a16:creationId xmlns:a16="http://schemas.microsoft.com/office/drawing/2014/main" id="{6D7BAFCD-A9A7-4DFC-87BC-8FF4DA37F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5649" name="Imagem 4" descr="logoGoverno">
          <a:extLst>
            <a:ext uri="{FF2B5EF4-FFF2-40B4-BE49-F238E27FC236}">
              <a16:creationId xmlns:a16="http://schemas.microsoft.com/office/drawing/2014/main" id="{E0087771-7061-4CAF-95CD-B7EA9F5A2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5650" name="Imagem 5" descr="logoSegplan">
          <a:extLst>
            <a:ext uri="{FF2B5EF4-FFF2-40B4-BE49-F238E27FC236}">
              <a16:creationId xmlns:a16="http://schemas.microsoft.com/office/drawing/2014/main" id="{B9FBB139-CA3A-446F-BB1E-8D4A11572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0693" name="Imagem 3" descr="logoGoiasFomento">
          <a:extLst>
            <a:ext uri="{FF2B5EF4-FFF2-40B4-BE49-F238E27FC236}">
              <a16:creationId xmlns:a16="http://schemas.microsoft.com/office/drawing/2014/main" id="{74EE693C-B765-48DB-BEFE-1EC643CA1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0694" name="Imagem 4" descr="logoGoverno">
          <a:extLst>
            <a:ext uri="{FF2B5EF4-FFF2-40B4-BE49-F238E27FC236}">
              <a16:creationId xmlns:a16="http://schemas.microsoft.com/office/drawing/2014/main" id="{D5D6A01E-C3AE-4418-88FC-126526F26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0695" name="Imagem 5" descr="logoSegplan">
          <a:extLst>
            <a:ext uri="{FF2B5EF4-FFF2-40B4-BE49-F238E27FC236}">
              <a16:creationId xmlns:a16="http://schemas.microsoft.com/office/drawing/2014/main" id="{9133872C-74FB-46D4-9A5A-1CB5EAF2F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5720" name="Imagem 3" descr="logoGoiasFomento">
          <a:extLst>
            <a:ext uri="{FF2B5EF4-FFF2-40B4-BE49-F238E27FC236}">
              <a16:creationId xmlns:a16="http://schemas.microsoft.com/office/drawing/2014/main" id="{EF64808D-45A4-4D52-AA14-F6E2B7BD2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5721" name="Imagem 4" descr="logoGoverno">
          <a:extLst>
            <a:ext uri="{FF2B5EF4-FFF2-40B4-BE49-F238E27FC236}">
              <a16:creationId xmlns:a16="http://schemas.microsoft.com/office/drawing/2014/main" id="{76CCE796-3ABA-414F-B71B-BDD09FF44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5722" name="Imagem 5" descr="logoSegplan">
          <a:extLst>
            <a:ext uri="{FF2B5EF4-FFF2-40B4-BE49-F238E27FC236}">
              <a16:creationId xmlns:a16="http://schemas.microsoft.com/office/drawing/2014/main" id="{8309DF1F-C963-499E-8FC0-52EF383D4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161925</xdr:rowOff>
    </xdr:from>
    <xdr:to>
      <xdr:col>4</xdr:col>
      <xdr:colOff>885825</xdr:colOff>
      <xdr:row>5</xdr:row>
      <xdr:rowOff>114300</xdr:rowOff>
    </xdr:to>
    <xdr:pic>
      <xdr:nvPicPr>
        <xdr:cNvPr id="114705" name="Imagem 3" descr="logoGoiasFomento">
          <a:extLst>
            <a:ext uri="{FF2B5EF4-FFF2-40B4-BE49-F238E27FC236}">
              <a16:creationId xmlns:a16="http://schemas.microsoft.com/office/drawing/2014/main" id="{EB25456C-75EB-4C87-95CC-B0DD5D3E0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457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8"/>
      <c r="C4" s="26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8"/>
      <c r="C5" s="268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9"/>
      <c r="B6" s="270"/>
      <c r="C6" s="270"/>
      <c r="D6" s="270"/>
      <c r="E6" s="27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1" t="s">
        <v>72</v>
      </c>
      <c r="B8" s="272"/>
      <c r="C8" s="272"/>
      <c r="D8" s="272"/>
      <c r="E8" s="272"/>
      <c r="F8" s="272"/>
      <c r="G8" s="272"/>
      <c r="H8" s="272"/>
      <c r="I8" s="272"/>
      <c r="J8" s="273"/>
    </row>
    <row r="9" spans="1:14" ht="15" customHeight="1" thickBot="1" x14ac:dyDescent="0.25">
      <c r="A9" s="271"/>
      <c r="B9" s="272"/>
      <c r="C9" s="272"/>
      <c r="D9" s="272"/>
      <c r="E9" s="272"/>
      <c r="F9" s="272"/>
      <c r="G9" s="272"/>
      <c r="H9" s="272"/>
      <c r="I9" s="272"/>
      <c r="J9" s="273"/>
    </row>
    <row r="10" spans="1:14" s="17" customFormat="1" ht="25.5" customHeight="1" thickBot="1" x14ac:dyDescent="0.35">
      <c r="A10" s="274" t="s">
        <v>4</v>
      </c>
      <c r="B10" s="275"/>
      <c r="C10" s="275"/>
      <c r="D10" s="275"/>
      <c r="E10" s="275"/>
      <c r="F10" s="274" t="s">
        <v>5</v>
      </c>
      <c r="G10" s="275"/>
      <c r="H10" s="275"/>
      <c r="I10" s="275"/>
      <c r="J10" s="27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4" t="s">
        <v>6</v>
      </c>
      <c r="B12" s="245"/>
      <c r="C12" s="245"/>
      <c r="D12" s="245"/>
      <c r="E12" s="51">
        <f>SUM(E14+E16+E19+E22+E28+E31+E35)</f>
        <v>117291523.52999999</v>
      </c>
      <c r="F12" s="262" t="s">
        <v>7</v>
      </c>
      <c r="G12" s="263"/>
      <c r="H12" s="263"/>
      <c r="I12" s="263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51" t="s">
        <v>8</v>
      </c>
      <c r="B14" s="252"/>
      <c r="C14" s="252"/>
      <c r="D14" s="252"/>
      <c r="E14" s="52">
        <v>49605.59</v>
      </c>
      <c r="F14" s="78"/>
      <c r="G14" s="264"/>
      <c r="H14" s="264"/>
      <c r="I14" s="264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51" t="s">
        <v>9</v>
      </c>
      <c r="B16" s="252"/>
      <c r="C16" s="252"/>
      <c r="D16" s="252"/>
      <c r="E16" s="51">
        <f>SUM(E17)</f>
        <v>2269237.38</v>
      </c>
      <c r="F16" s="259" t="s">
        <v>10</v>
      </c>
      <c r="G16" s="260"/>
      <c r="H16" s="260"/>
      <c r="I16" s="260"/>
      <c r="J16" s="45">
        <f>SUM(J17+J18)</f>
        <v>1582497.48</v>
      </c>
    </row>
    <row r="17" spans="1:10" ht="15.75" x14ac:dyDescent="0.25">
      <c r="A17" s="58"/>
      <c r="B17" s="243" t="s">
        <v>11</v>
      </c>
      <c r="C17" s="243"/>
      <c r="D17" s="243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51" t="s">
        <v>13</v>
      </c>
      <c r="B19" s="252"/>
      <c r="C19" s="252"/>
      <c r="D19" s="252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67310536.75</v>
      </c>
      <c r="F20" s="259" t="s">
        <v>15</v>
      </c>
      <c r="G20" s="260"/>
      <c r="H20" s="260"/>
      <c r="I20" s="260"/>
      <c r="J20" s="45">
        <f>SUM(J21:J23)</f>
        <v>8354587.0899999999</v>
      </c>
    </row>
    <row r="21" spans="1:10" ht="15.75" x14ac:dyDescent="0.25">
      <c r="A21" s="58"/>
      <c r="B21" s="245"/>
      <c r="C21" s="245"/>
      <c r="D21" s="245"/>
      <c r="E21" s="51"/>
      <c r="F21" s="47"/>
      <c r="G21" s="261" t="s">
        <v>16</v>
      </c>
      <c r="H21" s="261"/>
      <c r="I21" s="261"/>
      <c r="J21" s="46">
        <v>1922631.44</v>
      </c>
    </row>
    <row r="22" spans="1:10" ht="15.75" x14ac:dyDescent="0.25">
      <c r="A22" s="251" t="s">
        <v>17</v>
      </c>
      <c r="B22" s="252"/>
      <c r="C22" s="252"/>
      <c r="D22" s="252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43" t="s">
        <v>19</v>
      </c>
      <c r="C23" s="243"/>
      <c r="D23" s="243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56" t="s">
        <v>21</v>
      </c>
      <c r="C24" s="256"/>
      <c r="D24" s="256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56" t="s">
        <v>66</v>
      </c>
      <c r="C25" s="256"/>
      <c r="D25" s="256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56" t="s">
        <v>22</v>
      </c>
      <c r="C26" s="256"/>
      <c r="D26" s="256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51" t="s">
        <v>23</v>
      </c>
      <c r="B28" s="252"/>
      <c r="C28" s="252"/>
      <c r="D28" s="252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6" t="s">
        <v>24</v>
      </c>
      <c r="C29" s="256"/>
      <c r="D29" s="256"/>
      <c r="E29" s="52">
        <f>20805587.54-4084795.41</f>
        <v>16720792.129999999</v>
      </c>
      <c r="F29" s="257" t="s">
        <v>25</v>
      </c>
      <c r="G29" s="258"/>
      <c r="H29" s="258"/>
      <c r="I29" s="258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51"/>
      <c r="B31" s="252"/>
      <c r="C31" s="252"/>
      <c r="D31" s="252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74"/>
      <c r="E33" s="66"/>
      <c r="F33" s="257" t="s">
        <v>10</v>
      </c>
      <c r="G33" s="258"/>
      <c r="H33" s="258"/>
      <c r="I33" s="258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51" t="s">
        <v>26</v>
      </c>
      <c r="B35" s="252"/>
      <c r="C35" s="252"/>
      <c r="D35" s="252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56" t="s">
        <v>27</v>
      </c>
      <c r="C36" s="256"/>
      <c r="D36" s="256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6" t="s">
        <v>29</v>
      </c>
      <c r="G39" s="247"/>
      <c r="H39" s="247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5" t="s">
        <v>30</v>
      </c>
      <c r="H40" s="255"/>
      <c r="I40" s="255"/>
      <c r="J40" s="52">
        <v>133378731.77</v>
      </c>
    </row>
    <row r="41" spans="1:15" ht="15.75" x14ac:dyDescent="0.25">
      <c r="A41" s="251" t="s">
        <v>31</v>
      </c>
      <c r="B41" s="252"/>
      <c r="C41" s="252"/>
      <c r="D41" s="252"/>
      <c r="E41" s="51">
        <f>E42+E43+E44+E45</f>
        <v>38587829.260000005</v>
      </c>
      <c r="F41" s="48"/>
      <c r="G41" s="255" t="s">
        <v>32</v>
      </c>
      <c r="H41" s="255"/>
      <c r="I41" s="255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v>13498593.15</v>
      </c>
      <c r="F42" s="48"/>
      <c r="G42" s="255"/>
      <c r="H42" s="255"/>
      <c r="I42" s="255"/>
      <c r="J42" s="52"/>
    </row>
    <row r="43" spans="1:15" ht="15.75" x14ac:dyDescent="0.25">
      <c r="A43" s="60"/>
      <c r="B43" s="256" t="s">
        <v>21</v>
      </c>
      <c r="C43" s="256"/>
      <c r="D43" s="256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56" t="s">
        <v>66</v>
      </c>
      <c r="C44" s="256"/>
      <c r="D44" s="256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56" t="s">
        <v>22</v>
      </c>
      <c r="C45" s="256"/>
      <c r="D45" s="256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51"/>
      <c r="B46" s="252"/>
      <c r="C46" s="252"/>
      <c r="D46" s="252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6"/>
      <c r="C47" s="256"/>
      <c r="D47" s="256"/>
      <c r="E47" s="52"/>
      <c r="F47" s="48"/>
      <c r="G47" s="255" t="s">
        <v>34</v>
      </c>
      <c r="H47" s="255"/>
      <c r="I47" s="255"/>
      <c r="J47" s="52">
        <v>11155142.77</v>
      </c>
      <c r="K47" s="48"/>
      <c r="L47" s="255"/>
      <c r="M47" s="255"/>
      <c r="N47" s="255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55" t="s">
        <v>35</v>
      </c>
      <c r="H48" s="255"/>
      <c r="I48" s="255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56"/>
      <c r="C49" s="256"/>
      <c r="D49" s="256"/>
      <c r="E49" s="52"/>
      <c r="F49" s="48"/>
      <c r="G49" s="255" t="s">
        <v>34</v>
      </c>
      <c r="H49" s="255"/>
      <c r="I49" s="255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51" t="s">
        <v>23</v>
      </c>
      <c r="B50" s="252"/>
      <c r="C50" s="252"/>
      <c r="D50" s="252"/>
      <c r="E50" s="51">
        <f>E51+E52</f>
        <v>4084795.41</v>
      </c>
      <c r="F50" s="48"/>
      <c r="G50" s="255" t="s">
        <v>73</v>
      </c>
      <c r="H50" s="255"/>
      <c r="I50" s="255"/>
      <c r="J50" s="52">
        <v>-2775939.96</v>
      </c>
      <c r="K50" s="48"/>
      <c r="L50" s="255"/>
      <c r="M50" s="255"/>
      <c r="N50" s="255"/>
      <c r="O50" s="85"/>
    </row>
    <row r="51" spans="1:15" ht="15.75" x14ac:dyDescent="0.25">
      <c r="A51" s="60"/>
      <c r="B51" s="256" t="s">
        <v>58</v>
      </c>
      <c r="C51" s="256"/>
      <c r="D51" s="256"/>
      <c r="E51" s="52">
        <v>4084795.41</v>
      </c>
      <c r="F51" s="48"/>
      <c r="G51" s="255" t="s">
        <v>36</v>
      </c>
      <c r="H51" s="255"/>
      <c r="I51" s="255"/>
      <c r="J51" s="52">
        <v>0</v>
      </c>
      <c r="K51" s="48"/>
      <c r="L51" s="255"/>
      <c r="M51" s="255"/>
      <c r="N51" s="255"/>
      <c r="O51" s="85"/>
    </row>
    <row r="52" spans="1:15" ht="15.75" x14ac:dyDescent="0.25">
      <c r="A52" s="60"/>
      <c r="B52" s="256"/>
      <c r="C52" s="256"/>
      <c r="D52" s="256"/>
      <c r="E52" s="52"/>
      <c r="F52" s="48"/>
      <c r="G52" s="255" t="s">
        <v>74</v>
      </c>
      <c r="H52" s="255"/>
      <c r="I52" s="255"/>
      <c r="J52" s="52">
        <v>-289.52999999999997</v>
      </c>
      <c r="K52" s="48"/>
      <c r="L52" s="255"/>
      <c r="M52" s="255"/>
      <c r="N52" s="255"/>
      <c r="O52" s="85"/>
    </row>
    <row r="53" spans="1:15" s="19" customFormat="1" ht="15.75" x14ac:dyDescent="0.25">
      <c r="A53" s="244" t="s">
        <v>37</v>
      </c>
      <c r="B53" s="245"/>
      <c r="C53" s="245"/>
      <c r="D53" s="245"/>
      <c r="E53" s="51">
        <f>SUM(E54+E58+E61+E64)</f>
        <v>6481736.79</v>
      </c>
      <c r="F53" s="48"/>
      <c r="G53" s="255" t="s">
        <v>38</v>
      </c>
      <c r="H53" s="255"/>
      <c r="I53" s="255"/>
      <c r="J53" s="52">
        <v>-31322.43</v>
      </c>
    </row>
    <row r="54" spans="1:15" ht="15.75" x14ac:dyDescent="0.25">
      <c r="A54" s="251" t="s">
        <v>67</v>
      </c>
      <c r="B54" s="252"/>
      <c r="C54" s="252"/>
      <c r="D54" s="252"/>
      <c r="E54" s="51">
        <f>E55+E56+E57</f>
        <v>4006538.7</v>
      </c>
      <c r="F54" s="48"/>
      <c r="G54" s="255" t="s">
        <v>39</v>
      </c>
      <c r="H54" s="255"/>
      <c r="I54" s="255"/>
      <c r="J54" s="52">
        <v>53066.55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51" t="s">
        <v>70</v>
      </c>
      <c r="B58" s="252"/>
      <c r="C58" s="252"/>
      <c r="D58" s="252"/>
      <c r="E58" s="51">
        <f>E59+E60</f>
        <v>590608.5</v>
      </c>
      <c r="F58" s="48"/>
      <c r="G58" s="255"/>
      <c r="H58" s="255"/>
      <c r="I58" s="255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51" t="s">
        <v>75</v>
      </c>
      <c r="B61" s="252"/>
      <c r="C61" s="252"/>
      <c r="D61" s="252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53" t="s">
        <v>76</v>
      </c>
      <c r="B64" s="254"/>
      <c r="C64" s="254"/>
      <c r="D64" s="254"/>
      <c r="E64" s="51">
        <f>E65+E66</f>
        <v>1882824.49</v>
      </c>
      <c r="F64" s="48"/>
      <c r="G64" s="71"/>
      <c r="H64" s="255"/>
      <c r="I64" s="255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44" t="s">
        <v>43</v>
      </c>
      <c r="B67" s="245"/>
      <c r="C67" s="245"/>
      <c r="D67" s="245"/>
      <c r="E67" s="51">
        <f>E53+E39+E12</f>
        <v>166445884.98999998</v>
      </c>
      <c r="F67" s="246" t="s">
        <v>44</v>
      </c>
      <c r="G67" s="247"/>
      <c r="H67" s="247"/>
      <c r="I67" s="247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32" t="s">
        <v>61</v>
      </c>
      <c r="B72" s="233"/>
      <c r="C72" s="233"/>
      <c r="D72" s="233"/>
      <c r="E72" s="233"/>
      <c r="F72" s="242"/>
      <c r="G72" s="242"/>
      <c r="H72" s="242"/>
      <c r="I72" s="242"/>
      <c r="J72" s="25"/>
    </row>
    <row r="73" spans="1:12" ht="15.75" x14ac:dyDescent="0.25">
      <c r="A73" s="232" t="s">
        <v>59</v>
      </c>
      <c r="B73" s="233"/>
      <c r="C73" s="233"/>
      <c r="D73" s="233"/>
      <c r="E73" s="233"/>
      <c r="F73" s="233" t="s">
        <v>47</v>
      </c>
      <c r="G73" s="233"/>
      <c r="H73" s="233"/>
      <c r="I73" s="233"/>
      <c r="J73" s="234"/>
    </row>
    <row r="74" spans="1:12" s="7" customFormat="1" ht="15.75" x14ac:dyDescent="0.25">
      <c r="A74" s="232" t="s">
        <v>62</v>
      </c>
      <c r="B74" s="233"/>
      <c r="C74" s="233"/>
      <c r="D74" s="233"/>
      <c r="E74" s="233"/>
      <c r="F74" s="233" t="s">
        <v>48</v>
      </c>
      <c r="G74" s="233"/>
      <c r="H74" s="233"/>
      <c r="I74" s="233"/>
      <c r="J74" s="234"/>
      <c r="K74" s="26"/>
    </row>
    <row r="75" spans="1:12" ht="15.75" x14ac:dyDescent="0.25">
      <c r="A75" s="232" t="s">
        <v>49</v>
      </c>
      <c r="B75" s="233"/>
      <c r="C75" s="233"/>
      <c r="D75" s="233"/>
      <c r="E75" s="233"/>
      <c r="F75" s="233" t="s">
        <v>50</v>
      </c>
      <c r="G75" s="233"/>
      <c r="H75" s="233"/>
      <c r="I75" s="233"/>
      <c r="J75" s="234"/>
    </row>
    <row r="76" spans="1:12" s="7" customFormat="1" ht="15.75" x14ac:dyDescent="0.25">
      <c r="A76" s="232" t="s">
        <v>64</v>
      </c>
      <c r="B76" s="233"/>
      <c r="C76" s="233"/>
      <c r="D76" s="233"/>
      <c r="E76" s="233"/>
      <c r="F76" s="238"/>
      <c r="G76" s="238"/>
      <c r="H76" s="238"/>
      <c r="I76" s="238"/>
      <c r="J76" s="239"/>
    </row>
    <row r="77" spans="1:12" ht="15.75" x14ac:dyDescent="0.25">
      <c r="A77" s="232" t="s">
        <v>65</v>
      </c>
      <c r="B77" s="233"/>
      <c r="C77" s="233"/>
      <c r="D77" s="233"/>
      <c r="E77" s="233"/>
      <c r="F77" s="240" t="s">
        <v>51</v>
      </c>
      <c r="G77" s="240"/>
      <c r="H77" s="240"/>
      <c r="I77" s="240"/>
      <c r="J77" s="241"/>
    </row>
    <row r="78" spans="1:12" ht="15.75" x14ac:dyDescent="0.25">
      <c r="A78" s="232" t="s">
        <v>60</v>
      </c>
      <c r="B78" s="233"/>
      <c r="C78" s="233"/>
      <c r="D78" s="233"/>
      <c r="E78" s="233"/>
      <c r="F78" s="233" t="s">
        <v>52</v>
      </c>
      <c r="G78" s="233"/>
      <c r="H78" s="233"/>
      <c r="I78" s="233"/>
      <c r="J78" s="234"/>
    </row>
    <row r="79" spans="1:12" ht="16.5" thickBot="1" x14ac:dyDescent="0.3">
      <c r="A79" s="235" t="s">
        <v>53</v>
      </c>
      <c r="B79" s="236"/>
      <c r="C79" s="236"/>
      <c r="D79" s="236"/>
      <c r="E79" s="236"/>
      <c r="F79" s="236" t="s">
        <v>54</v>
      </c>
      <c r="G79" s="236"/>
      <c r="H79" s="236"/>
      <c r="I79" s="236"/>
      <c r="J79" s="23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G50:I50"/>
    <mergeCell ref="G51:I51"/>
    <mergeCell ref="G52:I52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B52:D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8"/>
      <c r="C4" s="26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8"/>
      <c r="C5" s="268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9"/>
      <c r="B6" s="270"/>
      <c r="C6" s="270"/>
      <c r="D6" s="270"/>
      <c r="E6" s="27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1" t="s">
        <v>78</v>
      </c>
      <c r="B8" s="272"/>
      <c r="C8" s="272"/>
      <c r="D8" s="272"/>
      <c r="E8" s="272"/>
      <c r="F8" s="272"/>
      <c r="G8" s="272"/>
      <c r="H8" s="272"/>
      <c r="I8" s="272"/>
      <c r="J8" s="273"/>
    </row>
    <row r="9" spans="1:14" ht="15" customHeight="1" thickBot="1" x14ac:dyDescent="0.25">
      <c r="A9" s="271"/>
      <c r="B9" s="272"/>
      <c r="C9" s="272"/>
      <c r="D9" s="272"/>
      <c r="E9" s="272"/>
      <c r="F9" s="272"/>
      <c r="G9" s="272"/>
      <c r="H9" s="272"/>
      <c r="I9" s="272"/>
      <c r="J9" s="273"/>
    </row>
    <row r="10" spans="1:14" s="17" customFormat="1" ht="25.5" customHeight="1" thickBot="1" x14ac:dyDescent="0.35">
      <c r="A10" s="274" t="s">
        <v>4</v>
      </c>
      <c r="B10" s="275"/>
      <c r="C10" s="275"/>
      <c r="D10" s="275"/>
      <c r="E10" s="275"/>
      <c r="F10" s="274" t="s">
        <v>5</v>
      </c>
      <c r="G10" s="275"/>
      <c r="H10" s="275"/>
      <c r="I10" s="275"/>
      <c r="J10" s="27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4" t="s">
        <v>6</v>
      </c>
      <c r="B12" s="245"/>
      <c r="C12" s="245"/>
      <c r="D12" s="245"/>
      <c r="E12" s="51">
        <f>SUM(E14+E16+E19+E22+E28+E31+E35)</f>
        <v>114629788.05</v>
      </c>
      <c r="F12" s="262" t="s">
        <v>7</v>
      </c>
      <c r="G12" s="263"/>
      <c r="H12" s="263"/>
      <c r="I12" s="263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51" t="s">
        <v>8</v>
      </c>
      <c r="B14" s="252"/>
      <c r="C14" s="252"/>
      <c r="D14" s="252"/>
      <c r="E14" s="52">
        <v>48647.4</v>
      </c>
      <c r="F14" s="94"/>
      <c r="G14" s="264"/>
      <c r="H14" s="264"/>
      <c r="I14" s="264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51" t="s">
        <v>9</v>
      </c>
      <c r="B16" s="252"/>
      <c r="C16" s="252"/>
      <c r="D16" s="252"/>
      <c r="E16" s="51">
        <f>SUM(E17)</f>
        <v>0.02</v>
      </c>
      <c r="F16" s="259" t="s">
        <v>10</v>
      </c>
      <c r="G16" s="260"/>
      <c r="H16" s="260"/>
      <c r="I16" s="260"/>
      <c r="J16" s="45">
        <f>SUM(J17+J18)</f>
        <v>2601270.3199999998</v>
      </c>
    </row>
    <row r="17" spans="1:10" ht="15.75" x14ac:dyDescent="0.25">
      <c r="A17" s="58"/>
      <c r="B17" s="243" t="s">
        <v>11</v>
      </c>
      <c r="C17" s="243"/>
      <c r="D17" s="243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51" t="s">
        <v>13</v>
      </c>
      <c r="B19" s="252"/>
      <c r="C19" s="252"/>
      <c r="D19" s="252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65966389.140000001</v>
      </c>
      <c r="F20" s="259" t="s">
        <v>15</v>
      </c>
      <c r="G20" s="260"/>
      <c r="H20" s="260"/>
      <c r="I20" s="260"/>
      <c r="J20" s="45">
        <f>SUM(J21:J23)</f>
        <v>7874826.25</v>
      </c>
    </row>
    <row r="21" spans="1:10" ht="15.75" x14ac:dyDescent="0.25">
      <c r="A21" s="58"/>
      <c r="B21" s="245"/>
      <c r="C21" s="245"/>
      <c r="D21" s="245"/>
      <c r="E21" s="51"/>
      <c r="F21" s="47"/>
      <c r="G21" s="261" t="s">
        <v>16</v>
      </c>
      <c r="H21" s="261"/>
      <c r="I21" s="261"/>
      <c r="J21" s="46">
        <v>1922631.44</v>
      </c>
    </row>
    <row r="22" spans="1:10" ht="15.75" x14ac:dyDescent="0.25">
      <c r="A22" s="251" t="s">
        <v>17</v>
      </c>
      <c r="B22" s="252"/>
      <c r="C22" s="252"/>
      <c r="D22" s="252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43" t="s">
        <v>19</v>
      </c>
      <c r="C23" s="243"/>
      <c r="D23" s="243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56" t="s">
        <v>21</v>
      </c>
      <c r="C24" s="256"/>
      <c r="D24" s="256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56" t="s">
        <v>66</v>
      </c>
      <c r="C25" s="256"/>
      <c r="D25" s="256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56" t="s">
        <v>22</v>
      </c>
      <c r="C26" s="256"/>
      <c r="D26" s="256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51" t="s">
        <v>23</v>
      </c>
      <c r="B28" s="252"/>
      <c r="C28" s="252"/>
      <c r="D28" s="252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6" t="s">
        <v>24</v>
      </c>
      <c r="C29" s="256"/>
      <c r="D29" s="256"/>
      <c r="E29" s="52">
        <f>21723826.96-4496259.21</f>
        <v>17227567.75</v>
      </c>
      <c r="F29" s="257" t="s">
        <v>25</v>
      </c>
      <c r="G29" s="258"/>
      <c r="H29" s="258"/>
      <c r="I29" s="258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51"/>
      <c r="B31" s="252"/>
      <c r="C31" s="252"/>
      <c r="D31" s="252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90"/>
      <c r="E33" s="66"/>
      <c r="F33" s="257" t="s">
        <v>10</v>
      </c>
      <c r="G33" s="258"/>
      <c r="H33" s="258"/>
      <c r="I33" s="258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51" t="s">
        <v>26</v>
      </c>
      <c r="B35" s="252"/>
      <c r="C35" s="252"/>
      <c r="D35" s="252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56" t="s">
        <v>27</v>
      </c>
      <c r="C36" s="256"/>
      <c r="D36" s="256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6" t="s">
        <v>29</v>
      </c>
      <c r="G39" s="247"/>
      <c r="H39" s="247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5" t="s">
        <v>30</v>
      </c>
      <c r="H40" s="255"/>
      <c r="I40" s="255"/>
      <c r="J40" s="52">
        <v>133378731.77</v>
      </c>
    </row>
    <row r="41" spans="1:15" ht="15.75" x14ac:dyDescent="0.25">
      <c r="A41" s="251" t="s">
        <v>31</v>
      </c>
      <c r="B41" s="252"/>
      <c r="C41" s="252"/>
      <c r="D41" s="252"/>
      <c r="E41" s="51">
        <f>E42+E43+E44+E45</f>
        <v>43814977.810000002</v>
      </c>
      <c r="F41" s="48"/>
      <c r="G41" s="255" t="s">
        <v>32</v>
      </c>
      <c r="H41" s="255"/>
      <c r="I41" s="255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v>14013415.560000001</v>
      </c>
      <c r="F42" s="48"/>
      <c r="G42" s="255"/>
      <c r="H42" s="255"/>
      <c r="I42" s="255"/>
      <c r="J42" s="52"/>
    </row>
    <row r="43" spans="1:15" ht="15.75" x14ac:dyDescent="0.25">
      <c r="A43" s="60"/>
      <c r="B43" s="256" t="s">
        <v>21</v>
      </c>
      <c r="C43" s="256"/>
      <c r="D43" s="256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56" t="s">
        <v>66</v>
      </c>
      <c r="C44" s="256"/>
      <c r="D44" s="256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56" t="s">
        <v>22</v>
      </c>
      <c r="C45" s="256"/>
      <c r="D45" s="256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51"/>
      <c r="B46" s="252"/>
      <c r="C46" s="252"/>
      <c r="D46" s="252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6"/>
      <c r="C47" s="256"/>
      <c r="D47" s="256"/>
      <c r="E47" s="52"/>
      <c r="F47" s="48"/>
      <c r="G47" s="255" t="s">
        <v>34</v>
      </c>
      <c r="H47" s="255"/>
      <c r="I47" s="255"/>
      <c r="J47" s="52">
        <v>11155142.77</v>
      </c>
      <c r="K47" s="48"/>
      <c r="L47" s="255"/>
      <c r="M47" s="255"/>
      <c r="N47" s="255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55" t="s">
        <v>35</v>
      </c>
      <c r="H48" s="255"/>
      <c r="I48" s="255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56"/>
      <c r="C49" s="256"/>
      <c r="D49" s="256"/>
      <c r="E49" s="52"/>
      <c r="F49" s="48"/>
      <c r="G49" s="255" t="s">
        <v>34</v>
      </c>
      <c r="H49" s="255"/>
      <c r="I49" s="255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51" t="s">
        <v>23</v>
      </c>
      <c r="B50" s="252"/>
      <c r="C50" s="252"/>
      <c r="D50" s="252"/>
      <c r="E50" s="51">
        <f>E51+E52</f>
        <v>4496259.21</v>
      </c>
      <c r="F50" s="48"/>
      <c r="G50" s="255" t="s">
        <v>73</v>
      </c>
      <c r="H50" s="255"/>
      <c r="I50" s="255"/>
      <c r="J50" s="52">
        <v>-4640430.0599999996</v>
      </c>
      <c r="K50" s="48"/>
      <c r="L50" s="255"/>
      <c r="M50" s="255"/>
      <c r="N50" s="255"/>
      <c r="O50" s="85"/>
    </row>
    <row r="51" spans="1:15" ht="15.75" x14ac:dyDescent="0.25">
      <c r="A51" s="60"/>
      <c r="B51" s="256" t="s">
        <v>58</v>
      </c>
      <c r="C51" s="256"/>
      <c r="D51" s="256"/>
      <c r="E51" s="52">
        <v>4496259.21</v>
      </c>
      <c r="F51" s="48"/>
      <c r="G51" s="255" t="s">
        <v>36</v>
      </c>
      <c r="H51" s="255"/>
      <c r="I51" s="255"/>
      <c r="J51" s="52">
        <v>0</v>
      </c>
      <c r="K51" s="48"/>
      <c r="L51" s="255"/>
      <c r="M51" s="255"/>
      <c r="N51" s="255"/>
      <c r="O51" s="85"/>
    </row>
    <row r="52" spans="1:15" ht="15.75" x14ac:dyDescent="0.25">
      <c r="A52" s="60"/>
      <c r="B52" s="256"/>
      <c r="C52" s="256"/>
      <c r="D52" s="256"/>
      <c r="E52" s="52"/>
      <c r="F52" s="48"/>
      <c r="G52" s="255" t="s">
        <v>74</v>
      </c>
      <c r="H52" s="255"/>
      <c r="I52" s="255"/>
      <c r="J52" s="52">
        <v>-718.2</v>
      </c>
      <c r="K52" s="48"/>
      <c r="L52" s="255"/>
      <c r="M52" s="255"/>
      <c r="N52" s="255"/>
      <c r="O52" s="85"/>
    </row>
    <row r="53" spans="1:15" s="19" customFormat="1" ht="15.75" x14ac:dyDescent="0.25">
      <c r="A53" s="244" t="s">
        <v>37</v>
      </c>
      <c r="B53" s="245"/>
      <c r="C53" s="245"/>
      <c r="D53" s="245"/>
      <c r="E53" s="51">
        <f>SUM(E54+E58+E61+E64)</f>
        <v>6448042.120000001</v>
      </c>
      <c r="F53" s="48"/>
      <c r="G53" s="255" t="s">
        <v>38</v>
      </c>
      <c r="H53" s="255"/>
      <c r="I53" s="255"/>
      <c r="J53" s="52">
        <v>100779.2</v>
      </c>
    </row>
    <row r="54" spans="1:15" ht="15.75" x14ac:dyDescent="0.25">
      <c r="A54" s="251" t="s">
        <v>67</v>
      </c>
      <c r="B54" s="252"/>
      <c r="C54" s="252"/>
      <c r="D54" s="252"/>
      <c r="E54" s="51">
        <f>E55+E56+E57</f>
        <v>4000476.8400000003</v>
      </c>
      <c r="F54" s="48"/>
      <c r="G54" s="255" t="s">
        <v>39</v>
      </c>
      <c r="H54" s="255"/>
      <c r="I54" s="255"/>
      <c r="J54" s="52">
        <v>58067.519999999997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51" t="s">
        <v>70</v>
      </c>
      <c r="B58" s="252"/>
      <c r="C58" s="252"/>
      <c r="D58" s="252"/>
      <c r="E58" s="51">
        <f>E59+E60</f>
        <v>586075.18999999994</v>
      </c>
      <c r="F58" s="48"/>
      <c r="G58" s="255"/>
      <c r="H58" s="255"/>
      <c r="I58" s="255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51" t="s">
        <v>75</v>
      </c>
      <c r="B61" s="252"/>
      <c r="C61" s="252"/>
      <c r="D61" s="252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53" t="s">
        <v>76</v>
      </c>
      <c r="B64" s="254"/>
      <c r="C64" s="254"/>
      <c r="D64" s="254"/>
      <c r="E64" s="51">
        <f>E65+E66</f>
        <v>1859731.4700000002</v>
      </c>
      <c r="F64" s="48"/>
      <c r="G64" s="88"/>
      <c r="H64" s="255"/>
      <c r="I64" s="255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44" t="s">
        <v>43</v>
      </c>
      <c r="B67" s="245"/>
      <c r="C67" s="245"/>
      <c r="D67" s="245"/>
      <c r="E67" s="51">
        <f>E53+E39+E12</f>
        <v>169389067.19</v>
      </c>
      <c r="F67" s="246" t="s">
        <v>44</v>
      </c>
      <c r="G67" s="247"/>
      <c r="H67" s="247"/>
      <c r="I67" s="247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32" t="s">
        <v>61</v>
      </c>
      <c r="B72" s="233"/>
      <c r="C72" s="233"/>
      <c r="D72" s="233"/>
      <c r="E72" s="233"/>
      <c r="F72" s="242"/>
      <c r="G72" s="242"/>
      <c r="H72" s="242"/>
      <c r="I72" s="242"/>
      <c r="J72" s="25"/>
    </row>
    <row r="73" spans="1:12" ht="15.75" x14ac:dyDescent="0.25">
      <c r="A73" s="232" t="s">
        <v>59</v>
      </c>
      <c r="B73" s="233"/>
      <c r="C73" s="233"/>
      <c r="D73" s="233"/>
      <c r="E73" s="233"/>
      <c r="F73" s="233" t="s">
        <v>47</v>
      </c>
      <c r="G73" s="233"/>
      <c r="H73" s="233"/>
      <c r="I73" s="233"/>
      <c r="J73" s="234"/>
    </row>
    <row r="74" spans="1:12" s="7" customFormat="1" ht="15.75" x14ac:dyDescent="0.25">
      <c r="A74" s="232" t="s">
        <v>62</v>
      </c>
      <c r="B74" s="233"/>
      <c r="C74" s="233"/>
      <c r="D74" s="233"/>
      <c r="E74" s="233"/>
      <c r="F74" s="233" t="s">
        <v>48</v>
      </c>
      <c r="G74" s="233"/>
      <c r="H74" s="233"/>
      <c r="I74" s="233"/>
      <c r="J74" s="234"/>
      <c r="K74" s="26"/>
    </row>
    <row r="75" spans="1:12" ht="15.75" x14ac:dyDescent="0.25">
      <c r="A75" s="232" t="s">
        <v>49</v>
      </c>
      <c r="B75" s="233"/>
      <c r="C75" s="233"/>
      <c r="D75" s="233"/>
      <c r="E75" s="233"/>
      <c r="F75" s="233" t="s">
        <v>50</v>
      </c>
      <c r="G75" s="233"/>
      <c r="H75" s="233"/>
      <c r="I75" s="233"/>
      <c r="J75" s="234"/>
    </row>
    <row r="76" spans="1:12" s="7" customFormat="1" ht="15.75" x14ac:dyDescent="0.25">
      <c r="A76" s="232" t="s">
        <v>64</v>
      </c>
      <c r="B76" s="233"/>
      <c r="C76" s="233"/>
      <c r="D76" s="233"/>
      <c r="E76" s="233"/>
      <c r="F76" s="238"/>
      <c r="G76" s="238"/>
      <c r="H76" s="238"/>
      <c r="I76" s="238"/>
      <c r="J76" s="239"/>
    </row>
    <row r="77" spans="1:12" ht="15.75" x14ac:dyDescent="0.25">
      <c r="A77" s="232" t="s">
        <v>65</v>
      </c>
      <c r="B77" s="233"/>
      <c r="C77" s="233"/>
      <c r="D77" s="233"/>
      <c r="E77" s="233"/>
      <c r="F77" s="240" t="s">
        <v>51</v>
      </c>
      <c r="G77" s="240"/>
      <c r="H77" s="240"/>
      <c r="I77" s="240"/>
      <c r="J77" s="241"/>
    </row>
    <row r="78" spans="1:12" ht="15.75" x14ac:dyDescent="0.25">
      <c r="A78" s="232" t="s">
        <v>60</v>
      </c>
      <c r="B78" s="233"/>
      <c r="C78" s="233"/>
      <c r="D78" s="233"/>
      <c r="E78" s="233"/>
      <c r="F78" s="233" t="s">
        <v>52</v>
      </c>
      <c r="G78" s="233"/>
      <c r="H78" s="233"/>
      <c r="I78" s="233"/>
      <c r="J78" s="234"/>
    </row>
    <row r="79" spans="1:12" ht="16.5" thickBot="1" x14ac:dyDescent="0.3">
      <c r="A79" s="235" t="s">
        <v>53</v>
      </c>
      <c r="B79" s="236"/>
      <c r="C79" s="236"/>
      <c r="D79" s="236"/>
      <c r="E79" s="236"/>
      <c r="F79" s="236" t="s">
        <v>54</v>
      </c>
      <c r="G79" s="236"/>
      <c r="H79" s="236"/>
      <c r="I79" s="236"/>
      <c r="J79" s="23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B60:D60"/>
    <mergeCell ref="A61:D61"/>
    <mergeCell ref="B62:D62"/>
    <mergeCell ref="B63:D63"/>
    <mergeCell ref="A64:D64"/>
    <mergeCell ref="H64:I64"/>
    <mergeCell ref="B55:D55"/>
    <mergeCell ref="B56:D56"/>
    <mergeCell ref="B57:D57"/>
    <mergeCell ref="A58:D58"/>
    <mergeCell ref="G58:I58"/>
    <mergeCell ref="B59:D59"/>
    <mergeCell ref="B52:D52"/>
    <mergeCell ref="G52:I52"/>
    <mergeCell ref="L52:N52"/>
    <mergeCell ref="A53:D53"/>
    <mergeCell ref="G53:I53"/>
    <mergeCell ref="A54:D54"/>
    <mergeCell ref="G54:I54"/>
    <mergeCell ref="A50:D50"/>
    <mergeCell ref="G50:I50"/>
    <mergeCell ref="L50:N50"/>
    <mergeCell ref="B51:D51"/>
    <mergeCell ref="G51:I51"/>
    <mergeCell ref="L51:N51"/>
    <mergeCell ref="B47:D47"/>
    <mergeCell ref="G47:I47"/>
    <mergeCell ref="L47:N47"/>
    <mergeCell ref="G48:I48"/>
    <mergeCell ref="B49:D49"/>
    <mergeCell ref="G49:I49"/>
    <mergeCell ref="B42:D42"/>
    <mergeCell ref="G42:I42"/>
    <mergeCell ref="B43:D43"/>
    <mergeCell ref="B44:D44"/>
    <mergeCell ref="B45:D45"/>
    <mergeCell ref="A46:D46"/>
    <mergeCell ref="A35:D35"/>
    <mergeCell ref="B36:D36"/>
    <mergeCell ref="F39:H39"/>
    <mergeCell ref="G40:I40"/>
    <mergeCell ref="A41:D41"/>
    <mergeCell ref="G41:I41"/>
    <mergeCell ref="B29:D29"/>
    <mergeCell ref="F29:I29"/>
    <mergeCell ref="A31:D31"/>
    <mergeCell ref="B32:C32"/>
    <mergeCell ref="B33:C33"/>
    <mergeCell ref="F33:I33"/>
    <mergeCell ref="A22:D22"/>
    <mergeCell ref="B23:D23"/>
    <mergeCell ref="B24:D24"/>
    <mergeCell ref="B25:D25"/>
    <mergeCell ref="B26:D26"/>
    <mergeCell ref="A28:D28"/>
    <mergeCell ref="B17:D17"/>
    <mergeCell ref="A19:D19"/>
    <mergeCell ref="B20:D20"/>
    <mergeCell ref="F20:I20"/>
    <mergeCell ref="B21:D21"/>
    <mergeCell ref="G21:I21"/>
    <mergeCell ref="A12:D12"/>
    <mergeCell ref="F12:I12"/>
    <mergeCell ref="A14:D14"/>
    <mergeCell ref="G14:I14"/>
    <mergeCell ref="F15:J15"/>
    <mergeCell ref="A16:D16"/>
    <mergeCell ref="F16:I16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8"/>
      <c r="C4" s="26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8"/>
      <c r="C5" s="268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9"/>
      <c r="B6" s="270"/>
      <c r="C6" s="270"/>
      <c r="D6" s="270"/>
      <c r="E6" s="27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1" t="s">
        <v>77</v>
      </c>
      <c r="B8" s="272"/>
      <c r="C8" s="272"/>
      <c r="D8" s="272"/>
      <c r="E8" s="272"/>
      <c r="F8" s="272"/>
      <c r="G8" s="272"/>
      <c r="H8" s="272"/>
      <c r="I8" s="272"/>
      <c r="J8" s="273"/>
    </row>
    <row r="9" spans="1:14" ht="15" customHeight="1" thickBot="1" x14ac:dyDescent="0.25">
      <c r="A9" s="271"/>
      <c r="B9" s="272"/>
      <c r="C9" s="272"/>
      <c r="D9" s="272"/>
      <c r="E9" s="272"/>
      <c r="F9" s="272"/>
      <c r="G9" s="272"/>
      <c r="H9" s="272"/>
      <c r="I9" s="272"/>
      <c r="J9" s="273"/>
    </row>
    <row r="10" spans="1:14" s="17" customFormat="1" ht="25.5" customHeight="1" thickBot="1" x14ac:dyDescent="0.35">
      <c r="A10" s="274" t="s">
        <v>4</v>
      </c>
      <c r="B10" s="275"/>
      <c r="C10" s="275"/>
      <c r="D10" s="275"/>
      <c r="E10" s="275"/>
      <c r="F10" s="274" t="s">
        <v>5</v>
      </c>
      <c r="G10" s="275"/>
      <c r="H10" s="275"/>
      <c r="I10" s="275"/>
      <c r="J10" s="27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4" t="s">
        <v>6</v>
      </c>
      <c r="B12" s="245"/>
      <c r="C12" s="245"/>
      <c r="D12" s="245"/>
      <c r="E12" s="51">
        <f>SUM(E14+E16+E19+E22+E28+E31+E35)</f>
        <v>112608774.27</v>
      </c>
      <c r="F12" s="262" t="s">
        <v>7</v>
      </c>
      <c r="G12" s="263"/>
      <c r="H12" s="263"/>
      <c r="I12" s="263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51" t="s">
        <v>8</v>
      </c>
      <c r="B14" s="252"/>
      <c r="C14" s="252"/>
      <c r="D14" s="252"/>
      <c r="E14" s="52">
        <v>38262.11</v>
      </c>
      <c r="F14" s="104"/>
      <c r="G14" s="264"/>
      <c r="H14" s="264"/>
      <c r="I14" s="264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51" t="s">
        <v>9</v>
      </c>
      <c r="B16" s="252"/>
      <c r="C16" s="252"/>
      <c r="D16" s="252"/>
      <c r="E16" s="51">
        <f>SUM(E17)</f>
        <v>16105886.15</v>
      </c>
      <c r="F16" s="259" t="s">
        <v>10</v>
      </c>
      <c r="G16" s="260"/>
      <c r="H16" s="260"/>
      <c r="I16" s="260"/>
      <c r="J16" s="45">
        <f>SUM(J17+J18)</f>
        <v>1934770.12</v>
      </c>
    </row>
    <row r="17" spans="1:12" ht="15.75" x14ac:dyDescent="0.25">
      <c r="A17" s="58"/>
      <c r="B17" s="243" t="s">
        <v>11</v>
      </c>
      <c r="C17" s="243"/>
      <c r="D17" s="243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51" t="s">
        <v>13</v>
      </c>
      <c r="B19" s="252"/>
      <c r="C19" s="252"/>
      <c r="D19" s="252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43" t="s">
        <v>14</v>
      </c>
      <c r="C20" s="243"/>
      <c r="D20" s="243"/>
      <c r="E20" s="52">
        <v>44118081.119999997</v>
      </c>
      <c r="F20" s="259" t="s">
        <v>15</v>
      </c>
      <c r="G20" s="260"/>
      <c r="H20" s="260"/>
      <c r="I20" s="260"/>
      <c r="J20" s="45">
        <f>SUM(J21:J23)</f>
        <v>8236868.6900000004</v>
      </c>
    </row>
    <row r="21" spans="1:12" ht="15.75" x14ac:dyDescent="0.25">
      <c r="A21" s="58"/>
      <c r="B21" s="245"/>
      <c r="C21" s="245"/>
      <c r="D21" s="245"/>
      <c r="E21" s="51"/>
      <c r="F21" s="47"/>
      <c r="G21" s="261" t="s">
        <v>16</v>
      </c>
      <c r="H21" s="261"/>
      <c r="I21" s="261"/>
      <c r="J21" s="46">
        <v>1922631.44</v>
      </c>
    </row>
    <row r="22" spans="1:12" ht="15.75" x14ac:dyDescent="0.25">
      <c r="A22" s="251" t="s">
        <v>17</v>
      </c>
      <c r="B22" s="252"/>
      <c r="C22" s="252"/>
      <c r="D22" s="252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43" t="s">
        <v>19</v>
      </c>
      <c r="C23" s="243"/>
      <c r="D23" s="243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56" t="s">
        <v>21</v>
      </c>
      <c r="C24" s="256"/>
      <c r="D24" s="256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56" t="s">
        <v>66</v>
      </c>
      <c r="C25" s="256"/>
      <c r="D25" s="256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56" t="s">
        <v>22</v>
      </c>
      <c r="C26" s="256"/>
      <c r="D26" s="256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51" t="s">
        <v>23</v>
      </c>
      <c r="B28" s="252"/>
      <c r="C28" s="252"/>
      <c r="D28" s="252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56" t="s">
        <v>24</v>
      </c>
      <c r="C29" s="256"/>
      <c r="D29" s="256"/>
      <c r="E29" s="52">
        <v>17907124.91</v>
      </c>
      <c r="F29" s="257" t="s">
        <v>25</v>
      </c>
      <c r="G29" s="258"/>
      <c r="H29" s="258"/>
      <c r="I29" s="258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51"/>
      <c r="B31" s="252"/>
      <c r="C31" s="252"/>
      <c r="D31" s="252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43"/>
      <c r="C32" s="243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00"/>
      <c r="E33" s="66"/>
      <c r="F33" s="257" t="s">
        <v>10</v>
      </c>
      <c r="G33" s="258"/>
      <c r="H33" s="258"/>
      <c r="I33" s="258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51" t="s">
        <v>26</v>
      </c>
      <c r="B35" s="252"/>
      <c r="C35" s="252"/>
      <c r="D35" s="252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56" t="s">
        <v>27</v>
      </c>
      <c r="C36" s="256"/>
      <c r="D36" s="256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6" t="s">
        <v>29</v>
      </c>
      <c r="G39" s="247"/>
      <c r="H39" s="247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5" t="s">
        <v>30</v>
      </c>
      <c r="H40" s="255"/>
      <c r="I40" s="255"/>
      <c r="J40" s="52">
        <v>133378731.77</v>
      </c>
    </row>
    <row r="41" spans="1:15" ht="15.75" x14ac:dyDescent="0.25">
      <c r="A41" s="251" t="s">
        <v>31</v>
      </c>
      <c r="B41" s="252"/>
      <c r="C41" s="252"/>
      <c r="D41" s="252"/>
      <c r="E41" s="117">
        <f>E42+E43+E44+E45</f>
        <v>47580330.45000001</v>
      </c>
      <c r="F41" s="48"/>
      <c r="G41" s="255" t="s">
        <v>32</v>
      </c>
      <c r="H41" s="255"/>
      <c r="I41" s="255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118">
        <f>2127198.31+8827333.86+1174687.6+324681.79+130563.45+85288.23+232648.94+922816.66</f>
        <v>13825218.839999998</v>
      </c>
      <c r="F42" s="48"/>
      <c r="G42" s="255"/>
      <c r="H42" s="255"/>
      <c r="I42" s="255"/>
      <c r="J42" s="52"/>
    </row>
    <row r="43" spans="1:15" ht="15.75" x14ac:dyDescent="0.25">
      <c r="A43" s="60"/>
      <c r="B43" s="256" t="s">
        <v>21</v>
      </c>
      <c r="C43" s="256"/>
      <c r="D43" s="256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56" t="s">
        <v>66</v>
      </c>
      <c r="C44" s="256"/>
      <c r="D44" s="256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56" t="s">
        <v>22</v>
      </c>
      <c r="C45" s="256"/>
      <c r="D45" s="256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51"/>
      <c r="B46" s="252"/>
      <c r="C46" s="252"/>
      <c r="D46" s="252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6"/>
      <c r="C47" s="256"/>
      <c r="D47" s="256"/>
      <c r="E47" s="52"/>
      <c r="F47" s="48"/>
      <c r="G47" s="255" t="s">
        <v>34</v>
      </c>
      <c r="H47" s="255"/>
      <c r="I47" s="255"/>
      <c r="J47" s="52">
        <v>11155142.77</v>
      </c>
      <c r="K47" s="48"/>
      <c r="L47" s="255"/>
      <c r="M47" s="255"/>
      <c r="N47" s="255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55" t="s">
        <v>35</v>
      </c>
      <c r="H48" s="255"/>
      <c r="I48" s="255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56"/>
      <c r="C49" s="256"/>
      <c r="D49" s="256"/>
      <c r="E49" s="52"/>
      <c r="F49" s="48"/>
      <c r="G49" s="255" t="s">
        <v>34</v>
      </c>
      <c r="H49" s="255"/>
      <c r="I49" s="255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51" t="s">
        <v>23</v>
      </c>
      <c r="B50" s="252"/>
      <c r="C50" s="252"/>
      <c r="D50" s="252"/>
      <c r="E50" s="51">
        <f>E51+E52</f>
        <v>4551160.96</v>
      </c>
      <c r="F50" s="48"/>
      <c r="G50" s="255" t="s">
        <v>73</v>
      </c>
      <c r="H50" s="255"/>
      <c r="I50" s="255"/>
      <c r="J50" s="52">
        <v>-6652050.1100000003</v>
      </c>
      <c r="K50" s="48"/>
      <c r="L50" s="255"/>
      <c r="M50" s="255"/>
      <c r="N50" s="255"/>
      <c r="O50" s="85"/>
    </row>
    <row r="51" spans="1:15" ht="15.75" x14ac:dyDescent="0.25">
      <c r="A51" s="60"/>
      <c r="B51" s="256" t="s">
        <v>58</v>
      </c>
      <c r="C51" s="256"/>
      <c r="D51" s="256"/>
      <c r="E51" s="52">
        <v>4551160.96</v>
      </c>
      <c r="F51" s="48"/>
      <c r="G51" s="255" t="s">
        <v>36</v>
      </c>
      <c r="H51" s="255"/>
      <c r="I51" s="255"/>
      <c r="J51" s="52">
        <v>0</v>
      </c>
      <c r="K51" s="48"/>
      <c r="L51" s="255"/>
      <c r="M51" s="255"/>
      <c r="N51" s="255"/>
      <c r="O51" s="85"/>
    </row>
    <row r="52" spans="1:15" ht="15.75" x14ac:dyDescent="0.25">
      <c r="A52" s="60"/>
      <c r="B52" s="256"/>
      <c r="C52" s="256"/>
      <c r="D52" s="256"/>
      <c r="E52" s="52"/>
      <c r="F52" s="48"/>
      <c r="G52" s="255" t="s">
        <v>74</v>
      </c>
      <c r="H52" s="255"/>
      <c r="I52" s="255"/>
      <c r="J52" s="52">
        <v>-1566.05</v>
      </c>
      <c r="K52" s="48"/>
      <c r="L52" s="255"/>
      <c r="M52" s="255"/>
      <c r="N52" s="255"/>
      <c r="O52" s="85"/>
    </row>
    <row r="53" spans="1:15" s="19" customFormat="1" ht="15.75" x14ac:dyDescent="0.25">
      <c r="A53" s="244" t="s">
        <v>37</v>
      </c>
      <c r="B53" s="245"/>
      <c r="C53" s="245"/>
      <c r="D53" s="245"/>
      <c r="E53" s="51">
        <f>SUM(E54+E58+E61+E64)</f>
        <v>6420019.4500000011</v>
      </c>
      <c r="F53" s="48"/>
      <c r="G53" s="255" t="s">
        <v>38</v>
      </c>
      <c r="H53" s="255"/>
      <c r="I53" s="255"/>
      <c r="J53" s="52">
        <v>47668.45</v>
      </c>
    </row>
    <row r="54" spans="1:15" ht="15.75" x14ac:dyDescent="0.25">
      <c r="A54" s="251" t="s">
        <v>67</v>
      </c>
      <c r="B54" s="252"/>
      <c r="C54" s="252"/>
      <c r="D54" s="252"/>
      <c r="E54" s="51">
        <f>E55+E56+E57</f>
        <v>3994414.9800000004</v>
      </c>
      <c r="F54" s="48"/>
      <c r="G54" s="255" t="s">
        <v>39</v>
      </c>
      <c r="H54" s="255"/>
      <c r="I54" s="255"/>
      <c r="J54" s="52">
        <v>25001.07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51" t="s">
        <v>70</v>
      </c>
      <c r="B58" s="252"/>
      <c r="C58" s="252"/>
      <c r="D58" s="252"/>
      <c r="E58" s="51">
        <f>E59+E60</f>
        <v>599668.81000000006</v>
      </c>
      <c r="F58" s="48"/>
      <c r="G58" s="255"/>
      <c r="H58" s="255"/>
      <c r="I58" s="255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51" t="s">
        <v>75</v>
      </c>
      <c r="B61" s="252"/>
      <c r="C61" s="252"/>
      <c r="D61" s="252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53" t="s">
        <v>76</v>
      </c>
      <c r="B64" s="254"/>
      <c r="C64" s="254"/>
      <c r="D64" s="254"/>
      <c r="E64" s="51">
        <f>E65+E66</f>
        <v>1824177.04</v>
      </c>
      <c r="F64" s="48"/>
      <c r="G64" s="96"/>
      <c r="H64" s="255"/>
      <c r="I64" s="255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44" t="s">
        <v>43</v>
      </c>
      <c r="B67" s="245"/>
      <c r="C67" s="245"/>
      <c r="D67" s="245"/>
      <c r="E67" s="51">
        <f>E53+E39+E12</f>
        <v>171160285.13</v>
      </c>
      <c r="F67" s="246" t="s">
        <v>44</v>
      </c>
      <c r="G67" s="247"/>
      <c r="H67" s="247"/>
      <c r="I67" s="247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32" t="s">
        <v>61</v>
      </c>
      <c r="B72" s="233"/>
      <c r="C72" s="233"/>
      <c r="D72" s="233"/>
      <c r="E72" s="233"/>
      <c r="F72" s="242"/>
      <c r="G72" s="242"/>
      <c r="H72" s="242"/>
      <c r="I72" s="242"/>
      <c r="J72" s="25"/>
    </row>
    <row r="73" spans="1:12" ht="15.75" x14ac:dyDescent="0.25">
      <c r="A73" s="232" t="s">
        <v>59</v>
      </c>
      <c r="B73" s="233"/>
      <c r="C73" s="233"/>
      <c r="D73" s="233"/>
      <c r="E73" s="233"/>
      <c r="F73" s="233" t="s">
        <v>47</v>
      </c>
      <c r="G73" s="233"/>
      <c r="H73" s="233"/>
      <c r="I73" s="233"/>
      <c r="J73" s="234"/>
    </row>
    <row r="74" spans="1:12" s="7" customFormat="1" ht="15.75" x14ac:dyDescent="0.25">
      <c r="A74" s="232" t="s">
        <v>62</v>
      </c>
      <c r="B74" s="233"/>
      <c r="C74" s="233"/>
      <c r="D74" s="233"/>
      <c r="E74" s="233"/>
      <c r="F74" s="233" t="s">
        <v>48</v>
      </c>
      <c r="G74" s="233"/>
      <c r="H74" s="233"/>
      <c r="I74" s="233"/>
      <c r="J74" s="234"/>
      <c r="K74" s="26"/>
    </row>
    <row r="75" spans="1:12" ht="15.75" x14ac:dyDescent="0.25">
      <c r="A75" s="232" t="s">
        <v>49</v>
      </c>
      <c r="B75" s="233"/>
      <c r="C75" s="233"/>
      <c r="D75" s="233"/>
      <c r="E75" s="233"/>
      <c r="F75" s="233" t="s">
        <v>50</v>
      </c>
      <c r="G75" s="233"/>
      <c r="H75" s="233"/>
      <c r="I75" s="233"/>
      <c r="J75" s="234"/>
    </row>
    <row r="76" spans="1:12" s="7" customFormat="1" ht="15.75" x14ac:dyDescent="0.25">
      <c r="A76" s="232" t="s">
        <v>64</v>
      </c>
      <c r="B76" s="233"/>
      <c r="C76" s="233"/>
      <c r="D76" s="233"/>
      <c r="E76" s="233"/>
      <c r="F76" s="238"/>
      <c r="G76" s="238"/>
      <c r="H76" s="238"/>
      <c r="I76" s="238"/>
      <c r="J76" s="239"/>
    </row>
    <row r="77" spans="1:12" ht="15.75" x14ac:dyDescent="0.25">
      <c r="A77" s="232" t="s">
        <v>65</v>
      </c>
      <c r="B77" s="233"/>
      <c r="C77" s="233"/>
      <c r="D77" s="233"/>
      <c r="E77" s="233"/>
      <c r="F77" s="240" t="s">
        <v>51</v>
      </c>
      <c r="G77" s="240"/>
      <c r="H77" s="240"/>
      <c r="I77" s="240"/>
      <c r="J77" s="241"/>
    </row>
    <row r="78" spans="1:12" ht="15.75" x14ac:dyDescent="0.25">
      <c r="A78" s="232" t="s">
        <v>60</v>
      </c>
      <c r="B78" s="233"/>
      <c r="C78" s="233"/>
      <c r="D78" s="233"/>
      <c r="E78" s="233"/>
      <c r="F78" s="233" t="s">
        <v>52</v>
      </c>
      <c r="G78" s="233"/>
      <c r="H78" s="233"/>
      <c r="I78" s="233"/>
      <c r="J78" s="234"/>
    </row>
    <row r="79" spans="1:12" ht="16.5" thickBot="1" x14ac:dyDescent="0.3">
      <c r="A79" s="235" t="s">
        <v>53</v>
      </c>
      <c r="B79" s="236"/>
      <c r="C79" s="236"/>
      <c r="D79" s="236"/>
      <c r="E79" s="236"/>
      <c r="F79" s="236" t="s">
        <v>54</v>
      </c>
      <c r="G79" s="236"/>
      <c r="H79" s="236"/>
      <c r="I79" s="236"/>
      <c r="J79" s="23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8"/>
      <c r="C4" s="26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8"/>
      <c r="C5" s="268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9"/>
      <c r="B6" s="270"/>
      <c r="C6" s="270"/>
      <c r="D6" s="270"/>
      <c r="E6" s="27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1" t="s">
        <v>79</v>
      </c>
      <c r="B8" s="272"/>
      <c r="C8" s="272"/>
      <c r="D8" s="272"/>
      <c r="E8" s="272"/>
      <c r="F8" s="272"/>
      <c r="G8" s="272"/>
      <c r="H8" s="272"/>
      <c r="I8" s="272"/>
      <c r="J8" s="273"/>
    </row>
    <row r="9" spans="1:14" ht="15" customHeight="1" thickBot="1" x14ac:dyDescent="0.25">
      <c r="A9" s="271"/>
      <c r="B9" s="272"/>
      <c r="C9" s="272"/>
      <c r="D9" s="272"/>
      <c r="E9" s="272"/>
      <c r="F9" s="272"/>
      <c r="G9" s="272"/>
      <c r="H9" s="272"/>
      <c r="I9" s="272"/>
      <c r="J9" s="273"/>
    </row>
    <row r="10" spans="1:14" s="17" customFormat="1" ht="25.5" customHeight="1" thickBot="1" x14ac:dyDescent="0.35">
      <c r="A10" s="274" t="s">
        <v>4</v>
      </c>
      <c r="B10" s="275"/>
      <c r="C10" s="275"/>
      <c r="D10" s="275"/>
      <c r="E10" s="275"/>
      <c r="F10" s="274" t="s">
        <v>5</v>
      </c>
      <c r="G10" s="275"/>
      <c r="H10" s="275"/>
      <c r="I10" s="275"/>
      <c r="J10" s="27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4" t="s">
        <v>6</v>
      </c>
      <c r="B12" s="245"/>
      <c r="C12" s="245"/>
      <c r="D12" s="245"/>
      <c r="E12" s="51">
        <f>SUM(E14+E16+E19+E22+E28+E31+E35)</f>
        <v>111551368.16999999</v>
      </c>
      <c r="F12" s="262" t="s">
        <v>7</v>
      </c>
      <c r="G12" s="263"/>
      <c r="H12" s="263"/>
      <c r="I12" s="263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51" t="s">
        <v>8</v>
      </c>
      <c r="B14" s="252"/>
      <c r="C14" s="252"/>
      <c r="D14" s="252"/>
      <c r="E14" s="52">
        <v>55469.07</v>
      </c>
      <c r="F14" s="114"/>
      <c r="G14" s="264"/>
      <c r="H14" s="264"/>
      <c r="I14" s="264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51" t="s">
        <v>9</v>
      </c>
      <c r="B16" s="252"/>
      <c r="C16" s="252"/>
      <c r="D16" s="252"/>
      <c r="E16" s="51">
        <f>SUM(E17)</f>
        <v>30927021.27</v>
      </c>
      <c r="F16" s="259" t="s">
        <v>10</v>
      </c>
      <c r="G16" s="260"/>
      <c r="H16" s="260"/>
      <c r="I16" s="260"/>
      <c r="J16" s="45">
        <f>SUM(J17+J18)</f>
        <v>1755843.24</v>
      </c>
    </row>
    <row r="17" spans="1:10" ht="15.75" x14ac:dyDescent="0.25">
      <c r="A17" s="58"/>
      <c r="B17" s="243" t="s">
        <v>11</v>
      </c>
      <c r="C17" s="243"/>
      <c r="D17" s="243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51" t="s">
        <v>13</v>
      </c>
      <c r="B19" s="252"/>
      <c r="C19" s="252"/>
      <c r="D19" s="252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30332272.449999999</v>
      </c>
      <c r="F20" s="259" t="s">
        <v>15</v>
      </c>
      <c r="G20" s="260"/>
      <c r="H20" s="260"/>
      <c r="I20" s="260"/>
      <c r="J20" s="45">
        <f>SUM(J21:J23)</f>
        <v>8123165.0999999996</v>
      </c>
    </row>
    <row r="21" spans="1:10" ht="15.75" x14ac:dyDescent="0.25">
      <c r="A21" s="58"/>
      <c r="B21" s="245"/>
      <c r="C21" s="245"/>
      <c r="D21" s="245"/>
      <c r="E21" s="51"/>
      <c r="F21" s="47"/>
      <c r="G21" s="261" t="s">
        <v>16</v>
      </c>
      <c r="H21" s="261"/>
      <c r="I21" s="261"/>
      <c r="J21" s="46">
        <v>1922631.44</v>
      </c>
    </row>
    <row r="22" spans="1:10" ht="15.75" x14ac:dyDescent="0.25">
      <c r="A22" s="251" t="s">
        <v>17</v>
      </c>
      <c r="B22" s="252"/>
      <c r="C22" s="252"/>
      <c r="D22" s="252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43" t="s">
        <v>19</v>
      </c>
      <c r="C23" s="243"/>
      <c r="D23" s="243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56" t="s">
        <v>21</v>
      </c>
      <c r="C24" s="256"/>
      <c r="D24" s="256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56" t="s">
        <v>66</v>
      </c>
      <c r="C25" s="256"/>
      <c r="D25" s="256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56" t="s">
        <v>22</v>
      </c>
      <c r="C26" s="256"/>
      <c r="D26" s="256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51" t="s">
        <v>23</v>
      </c>
      <c r="B28" s="252"/>
      <c r="C28" s="252"/>
      <c r="D28" s="252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6" t="s">
        <v>24</v>
      </c>
      <c r="C29" s="256"/>
      <c r="D29" s="256"/>
      <c r="E29" s="52">
        <f>19800558.96-5095800.56</f>
        <v>14704758.400000002</v>
      </c>
      <c r="F29" s="257" t="s">
        <v>25</v>
      </c>
      <c r="G29" s="258"/>
      <c r="H29" s="258"/>
      <c r="I29" s="258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51"/>
      <c r="B31" s="252"/>
      <c r="C31" s="252"/>
      <c r="D31" s="252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10"/>
      <c r="E33" s="66"/>
      <c r="F33" s="257" t="s">
        <v>10</v>
      </c>
      <c r="G33" s="258"/>
      <c r="H33" s="258"/>
      <c r="I33" s="258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51" t="s">
        <v>26</v>
      </c>
      <c r="B35" s="252"/>
      <c r="C35" s="252"/>
      <c r="D35" s="252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56" t="s">
        <v>27</v>
      </c>
      <c r="C36" s="256"/>
      <c r="D36" s="256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6" t="s">
        <v>29</v>
      </c>
      <c r="G39" s="247"/>
      <c r="H39" s="247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5" t="s">
        <v>30</v>
      </c>
      <c r="H40" s="255"/>
      <c r="I40" s="255"/>
      <c r="J40" s="52">
        <v>133378731.77</v>
      </c>
    </row>
    <row r="41" spans="1:15" ht="15.75" x14ac:dyDescent="0.25">
      <c r="A41" s="251" t="s">
        <v>31</v>
      </c>
      <c r="B41" s="252"/>
      <c r="C41" s="252"/>
      <c r="D41" s="252"/>
      <c r="E41" s="51">
        <f>E42+E43+E44+E45</f>
        <v>49021345.489999995</v>
      </c>
      <c r="F41" s="48"/>
      <c r="G41" s="255" t="s">
        <v>32</v>
      </c>
      <c r="H41" s="255"/>
      <c r="I41" s="255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f>2113650.76+8935989.66+1100992.71+282886.66+227652.94+95405+57796.55+1097774.18</f>
        <v>13912148.459999999</v>
      </c>
      <c r="F42" s="48"/>
      <c r="G42" s="255"/>
      <c r="H42" s="255"/>
      <c r="I42" s="255"/>
      <c r="J42" s="52"/>
    </row>
    <row r="43" spans="1:15" ht="15.75" x14ac:dyDescent="0.25">
      <c r="A43" s="60"/>
      <c r="B43" s="256" t="s">
        <v>21</v>
      </c>
      <c r="C43" s="256"/>
      <c r="D43" s="256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56" t="s">
        <v>66</v>
      </c>
      <c r="C44" s="256"/>
      <c r="D44" s="256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56" t="s">
        <v>22</v>
      </c>
      <c r="C45" s="256"/>
      <c r="D45" s="256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51"/>
      <c r="B46" s="252"/>
      <c r="C46" s="252"/>
      <c r="D46" s="252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6"/>
      <c r="C47" s="256"/>
      <c r="D47" s="256"/>
      <c r="E47" s="52"/>
      <c r="F47" s="48"/>
      <c r="G47" s="255" t="s">
        <v>34</v>
      </c>
      <c r="H47" s="255"/>
      <c r="I47" s="255"/>
      <c r="J47" s="52">
        <v>11155142.77</v>
      </c>
      <c r="K47" s="48"/>
      <c r="L47" s="255"/>
      <c r="M47" s="255"/>
      <c r="N47" s="255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55" t="s">
        <v>35</v>
      </c>
      <c r="H48" s="255"/>
      <c r="I48" s="255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56"/>
      <c r="C49" s="256"/>
      <c r="D49" s="256"/>
      <c r="E49" s="52"/>
      <c r="F49" s="48"/>
      <c r="G49" s="255" t="s">
        <v>34</v>
      </c>
      <c r="H49" s="255"/>
      <c r="I49" s="255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51" t="s">
        <v>23</v>
      </c>
      <c r="B50" s="252"/>
      <c r="C50" s="252"/>
      <c r="D50" s="252"/>
      <c r="E50" s="51">
        <f>E51+E52</f>
        <v>5095800.5599999996</v>
      </c>
      <c r="F50" s="48"/>
      <c r="G50" s="255" t="s">
        <v>73</v>
      </c>
      <c r="H50" s="255"/>
      <c r="I50" s="255"/>
      <c r="J50" s="52">
        <v>-9147805.9700000007</v>
      </c>
      <c r="K50" s="48"/>
      <c r="L50" s="255"/>
      <c r="M50" s="255"/>
      <c r="N50" s="255"/>
      <c r="O50" s="85"/>
    </row>
    <row r="51" spans="1:15" ht="15.75" x14ac:dyDescent="0.25">
      <c r="A51" s="60"/>
      <c r="B51" s="256" t="s">
        <v>58</v>
      </c>
      <c r="C51" s="256"/>
      <c r="D51" s="256"/>
      <c r="E51" s="52">
        <v>5095800.5599999996</v>
      </c>
      <c r="F51" s="48"/>
      <c r="G51" s="255" t="s">
        <v>36</v>
      </c>
      <c r="H51" s="255"/>
      <c r="I51" s="255"/>
      <c r="J51" s="52">
        <v>0</v>
      </c>
      <c r="K51" s="48"/>
      <c r="L51" s="255"/>
      <c r="M51" s="255"/>
      <c r="N51" s="255"/>
      <c r="O51" s="85"/>
    </row>
    <row r="52" spans="1:15" ht="15.75" x14ac:dyDescent="0.25">
      <c r="A52" s="60"/>
      <c r="B52" s="256"/>
      <c r="C52" s="256"/>
      <c r="D52" s="256"/>
      <c r="E52" s="52"/>
      <c r="F52" s="48"/>
      <c r="G52" s="255" t="s">
        <v>74</v>
      </c>
      <c r="H52" s="255"/>
      <c r="I52" s="255"/>
      <c r="J52" s="52">
        <v>-2100.13</v>
      </c>
      <c r="K52" s="48"/>
      <c r="L52" s="255"/>
      <c r="M52" s="255"/>
      <c r="N52" s="255"/>
      <c r="O52" s="85"/>
    </row>
    <row r="53" spans="1:15" s="19" customFormat="1" ht="15.75" x14ac:dyDescent="0.25">
      <c r="A53" s="244" t="s">
        <v>37</v>
      </c>
      <c r="B53" s="245"/>
      <c r="C53" s="245"/>
      <c r="D53" s="245"/>
      <c r="E53" s="51">
        <f>SUM(E54+E58+E61+E64)</f>
        <v>6364431.2100000009</v>
      </c>
      <c r="F53" s="48"/>
      <c r="G53" s="255" t="s">
        <v>38</v>
      </c>
      <c r="H53" s="255"/>
      <c r="I53" s="255"/>
      <c r="J53" s="52">
        <v>258261.25</v>
      </c>
    </row>
    <row r="54" spans="1:15" ht="15.75" x14ac:dyDescent="0.25">
      <c r="A54" s="251" t="s">
        <v>67</v>
      </c>
      <c r="B54" s="252"/>
      <c r="C54" s="252"/>
      <c r="D54" s="252"/>
      <c r="E54" s="51">
        <f>E55+E56+E57</f>
        <v>3988353.12</v>
      </c>
      <c r="F54" s="48"/>
      <c r="G54" s="255" t="s">
        <v>39</v>
      </c>
      <c r="H54" s="255"/>
      <c r="I54" s="255"/>
      <c r="J54" s="52">
        <v>113626.76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51" t="s">
        <v>70</v>
      </c>
      <c r="B58" s="252"/>
      <c r="C58" s="252"/>
      <c r="D58" s="252"/>
      <c r="E58" s="51">
        <f>E59+E60</f>
        <v>585468.53000000026</v>
      </c>
      <c r="F58" s="48"/>
      <c r="G58" s="255"/>
      <c r="H58" s="255"/>
      <c r="I58" s="255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51" t="s">
        <v>75</v>
      </c>
      <c r="B61" s="252"/>
      <c r="C61" s="252"/>
      <c r="D61" s="252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53" t="s">
        <v>76</v>
      </c>
      <c r="B64" s="254"/>
      <c r="C64" s="254"/>
      <c r="D64" s="254"/>
      <c r="E64" s="51">
        <f>E65+E66</f>
        <v>1788849.9300000002</v>
      </c>
      <c r="F64" s="48"/>
      <c r="G64" s="106"/>
      <c r="H64" s="255"/>
      <c r="I64" s="255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44" t="s">
        <v>43</v>
      </c>
      <c r="B67" s="245"/>
      <c r="C67" s="245"/>
      <c r="D67" s="245"/>
      <c r="E67" s="51">
        <f>E53+E39+E12</f>
        <v>172032945.42999998</v>
      </c>
      <c r="F67" s="246" t="s">
        <v>44</v>
      </c>
      <c r="G67" s="247"/>
      <c r="H67" s="247"/>
      <c r="I67" s="247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32" t="s">
        <v>61</v>
      </c>
      <c r="B72" s="233"/>
      <c r="C72" s="233"/>
      <c r="D72" s="233"/>
      <c r="E72" s="233"/>
      <c r="F72" s="242"/>
      <c r="G72" s="242"/>
      <c r="H72" s="242"/>
      <c r="I72" s="242"/>
      <c r="J72" s="25"/>
    </row>
    <row r="73" spans="1:12" ht="15.75" x14ac:dyDescent="0.25">
      <c r="A73" s="232" t="s">
        <v>59</v>
      </c>
      <c r="B73" s="233"/>
      <c r="C73" s="233"/>
      <c r="D73" s="233"/>
      <c r="E73" s="233"/>
      <c r="F73" s="233" t="s">
        <v>47</v>
      </c>
      <c r="G73" s="233"/>
      <c r="H73" s="233"/>
      <c r="I73" s="233"/>
      <c r="J73" s="234"/>
    </row>
    <row r="74" spans="1:12" s="7" customFormat="1" ht="15.75" x14ac:dyDescent="0.25">
      <c r="A74" s="232" t="s">
        <v>62</v>
      </c>
      <c r="B74" s="233"/>
      <c r="C74" s="233"/>
      <c r="D74" s="233"/>
      <c r="E74" s="233"/>
      <c r="F74" s="233" t="s">
        <v>48</v>
      </c>
      <c r="G74" s="233"/>
      <c r="H74" s="233"/>
      <c r="I74" s="233"/>
      <c r="J74" s="234"/>
      <c r="K74" s="26"/>
    </row>
    <row r="75" spans="1:12" ht="15.75" x14ac:dyDescent="0.25">
      <c r="A75" s="232" t="s">
        <v>49</v>
      </c>
      <c r="B75" s="233"/>
      <c r="C75" s="233"/>
      <c r="D75" s="233"/>
      <c r="E75" s="233"/>
      <c r="F75" s="233" t="s">
        <v>50</v>
      </c>
      <c r="G75" s="233"/>
      <c r="H75" s="233"/>
      <c r="I75" s="233"/>
      <c r="J75" s="234"/>
    </row>
    <row r="76" spans="1:12" s="7" customFormat="1" ht="15.75" x14ac:dyDescent="0.25">
      <c r="A76" s="232" t="s">
        <v>64</v>
      </c>
      <c r="B76" s="233"/>
      <c r="C76" s="233"/>
      <c r="D76" s="233"/>
      <c r="E76" s="233"/>
      <c r="F76" s="238"/>
      <c r="G76" s="238"/>
      <c r="H76" s="238"/>
      <c r="I76" s="238"/>
      <c r="J76" s="239"/>
    </row>
    <row r="77" spans="1:12" ht="15.75" x14ac:dyDescent="0.25">
      <c r="A77" s="232" t="s">
        <v>65</v>
      </c>
      <c r="B77" s="233"/>
      <c r="C77" s="233"/>
      <c r="D77" s="233"/>
      <c r="E77" s="233"/>
      <c r="F77" s="240" t="s">
        <v>51</v>
      </c>
      <c r="G77" s="240"/>
      <c r="H77" s="240"/>
      <c r="I77" s="240"/>
      <c r="J77" s="241"/>
    </row>
    <row r="78" spans="1:12" ht="15.75" x14ac:dyDescent="0.25">
      <c r="A78" s="232" t="s">
        <v>60</v>
      </c>
      <c r="B78" s="233"/>
      <c r="C78" s="233"/>
      <c r="D78" s="233"/>
      <c r="E78" s="233"/>
      <c r="F78" s="233" t="s">
        <v>52</v>
      </c>
      <c r="G78" s="233"/>
      <c r="H78" s="233"/>
      <c r="I78" s="233"/>
      <c r="J78" s="234"/>
    </row>
    <row r="79" spans="1:12" ht="16.5" thickBot="1" x14ac:dyDescent="0.3">
      <c r="A79" s="235" t="s">
        <v>53</v>
      </c>
      <c r="B79" s="236"/>
      <c r="C79" s="236"/>
      <c r="D79" s="236"/>
      <c r="E79" s="236"/>
      <c r="F79" s="236" t="s">
        <v>54</v>
      </c>
      <c r="G79" s="236"/>
      <c r="H79" s="236"/>
      <c r="I79" s="236"/>
      <c r="J79" s="23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8"/>
      <c r="C4" s="26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8"/>
      <c r="C5" s="268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9"/>
      <c r="B6" s="270"/>
      <c r="C6" s="270"/>
      <c r="D6" s="270"/>
      <c r="E6" s="27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1" t="s">
        <v>80</v>
      </c>
      <c r="B8" s="272"/>
      <c r="C8" s="272"/>
      <c r="D8" s="272"/>
      <c r="E8" s="272"/>
      <c r="F8" s="272"/>
      <c r="G8" s="272"/>
      <c r="H8" s="272"/>
      <c r="I8" s="272"/>
      <c r="J8" s="273"/>
    </row>
    <row r="9" spans="1:14" ht="15" customHeight="1" thickBot="1" x14ac:dyDescent="0.25">
      <c r="A9" s="271"/>
      <c r="B9" s="272"/>
      <c r="C9" s="272"/>
      <c r="D9" s="272"/>
      <c r="E9" s="272"/>
      <c r="F9" s="272"/>
      <c r="G9" s="272"/>
      <c r="H9" s="272"/>
      <c r="I9" s="272"/>
      <c r="J9" s="273"/>
    </row>
    <row r="10" spans="1:14" s="17" customFormat="1" ht="25.5" customHeight="1" thickBot="1" x14ac:dyDescent="0.35">
      <c r="A10" s="274" t="s">
        <v>4</v>
      </c>
      <c r="B10" s="275"/>
      <c r="C10" s="275"/>
      <c r="D10" s="275"/>
      <c r="E10" s="275"/>
      <c r="F10" s="274" t="s">
        <v>5</v>
      </c>
      <c r="G10" s="275"/>
      <c r="H10" s="275"/>
      <c r="I10" s="275"/>
      <c r="J10" s="27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4" t="s">
        <v>6</v>
      </c>
      <c r="B12" s="245"/>
      <c r="C12" s="245"/>
      <c r="D12" s="245"/>
      <c r="E12" s="51">
        <f>SUM(E14+E16+E19+E22+E28+E31+E35)</f>
        <v>141016661.22</v>
      </c>
      <c r="F12" s="262" t="s">
        <v>7</v>
      </c>
      <c r="G12" s="263"/>
      <c r="H12" s="263"/>
      <c r="I12" s="263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51" t="s">
        <v>8</v>
      </c>
      <c r="B14" s="252"/>
      <c r="C14" s="252"/>
      <c r="D14" s="252"/>
      <c r="E14" s="52">
        <f>85136.84-305.67</f>
        <v>84831.17</v>
      </c>
      <c r="F14" s="127"/>
      <c r="G14" s="264"/>
      <c r="H14" s="264"/>
      <c r="I14" s="264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51" t="s">
        <v>9</v>
      </c>
      <c r="B16" s="252"/>
      <c r="C16" s="252"/>
      <c r="D16" s="252"/>
      <c r="E16" s="51">
        <f>SUM(E17)</f>
        <v>30682425.609999999</v>
      </c>
      <c r="F16" s="259" t="s">
        <v>10</v>
      </c>
      <c r="G16" s="260"/>
      <c r="H16" s="260"/>
      <c r="I16" s="260"/>
      <c r="J16" s="45">
        <f>SUM(J17+J18)</f>
        <v>2002429.4100000001</v>
      </c>
    </row>
    <row r="17" spans="1:10" ht="15.75" x14ac:dyDescent="0.25">
      <c r="A17" s="58"/>
      <c r="B17" s="243" t="s">
        <v>11</v>
      </c>
      <c r="C17" s="243"/>
      <c r="D17" s="243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51" t="s">
        <v>13</v>
      </c>
      <c r="B19" s="252"/>
      <c r="C19" s="252"/>
      <c r="D19" s="252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58947774.100000001</v>
      </c>
      <c r="F20" s="259" t="s">
        <v>15</v>
      </c>
      <c r="G20" s="260"/>
      <c r="H20" s="260"/>
      <c r="I20" s="260"/>
      <c r="J20" s="45">
        <f>SUM(J21:J23)</f>
        <v>36768310.589999996</v>
      </c>
    </row>
    <row r="21" spans="1:10" ht="15.75" x14ac:dyDescent="0.25">
      <c r="A21" s="58"/>
      <c r="B21" s="245"/>
      <c r="C21" s="245"/>
      <c r="D21" s="245"/>
      <c r="E21" s="51"/>
      <c r="F21" s="47"/>
      <c r="G21" s="261" t="s">
        <v>16</v>
      </c>
      <c r="H21" s="261"/>
      <c r="I21" s="261"/>
      <c r="J21" s="46">
        <v>1922631.44</v>
      </c>
    </row>
    <row r="22" spans="1:10" ht="15.75" x14ac:dyDescent="0.25">
      <c r="A22" s="251" t="s">
        <v>17</v>
      </c>
      <c r="B22" s="252"/>
      <c r="C22" s="252"/>
      <c r="D22" s="252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43" t="s">
        <v>19</v>
      </c>
      <c r="C23" s="243"/>
      <c r="D23" s="243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56" t="s">
        <v>21</v>
      </c>
      <c r="C24" s="256"/>
      <c r="D24" s="256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56" t="s">
        <v>66</v>
      </c>
      <c r="C25" s="256"/>
      <c r="D25" s="256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56" t="s">
        <v>22</v>
      </c>
      <c r="C26" s="256"/>
      <c r="D26" s="256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51" t="s">
        <v>23</v>
      </c>
      <c r="B28" s="252"/>
      <c r="C28" s="252"/>
      <c r="D28" s="252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6" t="s">
        <v>24</v>
      </c>
      <c r="C29" s="256"/>
      <c r="D29" s="256"/>
      <c r="E29" s="52">
        <f>20427625.07-5211556.5</f>
        <v>15216068.57</v>
      </c>
      <c r="F29" s="257" t="s">
        <v>25</v>
      </c>
      <c r="G29" s="258"/>
      <c r="H29" s="258"/>
      <c r="I29" s="258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51"/>
      <c r="B31" s="252"/>
      <c r="C31" s="252"/>
      <c r="D31" s="252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23"/>
      <c r="E33" s="66"/>
      <c r="F33" s="257" t="s">
        <v>10</v>
      </c>
      <c r="G33" s="258"/>
      <c r="H33" s="258"/>
      <c r="I33" s="258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51" t="s">
        <v>26</v>
      </c>
      <c r="B35" s="252"/>
      <c r="C35" s="252"/>
      <c r="D35" s="252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56" t="s">
        <v>27</v>
      </c>
      <c r="C36" s="256"/>
      <c r="D36" s="256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6" t="s">
        <v>29</v>
      </c>
      <c r="G39" s="247"/>
      <c r="H39" s="247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5" t="s">
        <v>30</v>
      </c>
      <c r="H40" s="255"/>
      <c r="I40" s="255"/>
      <c r="J40" s="52">
        <v>133378731.77</v>
      </c>
    </row>
    <row r="41" spans="1:15" ht="15.75" x14ac:dyDescent="0.25">
      <c r="A41" s="251" t="s">
        <v>81</v>
      </c>
      <c r="B41" s="252"/>
      <c r="C41" s="252"/>
      <c r="D41" s="252"/>
      <c r="E41" s="51">
        <f>E42+E43+E44+E45</f>
        <v>48945566.320000015</v>
      </c>
      <c r="F41" s="48"/>
      <c r="G41" s="255" t="s">
        <v>32</v>
      </c>
      <c r="H41" s="255"/>
      <c r="I41" s="255"/>
      <c r="J41" s="52">
        <v>7312597.3899999997</v>
      </c>
    </row>
    <row r="42" spans="1:15" ht="15.75" x14ac:dyDescent="0.25">
      <c r="A42" s="60"/>
      <c r="B42" s="243" t="s">
        <v>19</v>
      </c>
      <c r="C42" s="243"/>
      <c r="D42" s="243"/>
      <c r="E42" s="52">
        <f>2160546.27+8641096.46+459599.16+941350.91+485802.37+115692.5+119531.8+1007828.41</f>
        <v>13931447.880000001</v>
      </c>
      <c r="F42" s="48"/>
      <c r="G42" s="255"/>
      <c r="H42" s="255"/>
      <c r="I42" s="255"/>
      <c r="J42" s="52"/>
    </row>
    <row r="43" spans="1:15" ht="15.75" x14ac:dyDescent="0.25">
      <c r="A43" s="60"/>
      <c r="B43" s="256" t="s">
        <v>21</v>
      </c>
      <c r="C43" s="256"/>
      <c r="D43" s="256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56" t="s">
        <v>66</v>
      </c>
      <c r="C44" s="256"/>
      <c r="D44" s="256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56" t="s">
        <v>22</v>
      </c>
      <c r="C45" s="256"/>
      <c r="D45" s="256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51"/>
      <c r="B46" s="252"/>
      <c r="C46" s="252"/>
      <c r="D46" s="252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6"/>
      <c r="C47" s="256"/>
      <c r="D47" s="256"/>
      <c r="E47" s="52"/>
      <c r="F47" s="48"/>
      <c r="G47" s="255" t="s">
        <v>34</v>
      </c>
      <c r="H47" s="255"/>
      <c r="I47" s="255"/>
      <c r="J47" s="52">
        <v>11155142.77</v>
      </c>
      <c r="K47" s="48"/>
      <c r="L47" s="255"/>
      <c r="M47" s="255"/>
      <c r="N47" s="255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55" t="s">
        <v>35</v>
      </c>
      <c r="H48" s="255"/>
      <c r="I48" s="255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56"/>
      <c r="C49" s="256"/>
      <c r="D49" s="256"/>
      <c r="E49" s="52"/>
      <c r="F49" s="48"/>
      <c r="G49" s="255" t="s">
        <v>34</v>
      </c>
      <c r="H49" s="255"/>
      <c r="I49" s="255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51" t="s">
        <v>23</v>
      </c>
      <c r="B50" s="252"/>
      <c r="C50" s="252"/>
      <c r="D50" s="252"/>
      <c r="E50" s="51">
        <f>E51+E52</f>
        <v>5211556.5</v>
      </c>
      <c r="F50" s="48"/>
      <c r="G50" s="255" t="s">
        <v>73</v>
      </c>
      <c r="H50" s="255"/>
      <c r="I50" s="255"/>
      <c r="J50" s="52">
        <v>-11639439.050000001</v>
      </c>
      <c r="K50" s="48"/>
      <c r="L50" s="255"/>
      <c r="M50" s="255"/>
      <c r="N50" s="255"/>
      <c r="O50" s="85"/>
    </row>
    <row r="51" spans="1:15" ht="15.75" x14ac:dyDescent="0.25">
      <c r="A51" s="60"/>
      <c r="B51" s="256" t="s">
        <v>58</v>
      </c>
      <c r="C51" s="256"/>
      <c r="D51" s="256"/>
      <c r="E51" s="52">
        <v>5211556.5</v>
      </c>
      <c r="F51" s="48"/>
      <c r="G51" s="255" t="s">
        <v>36</v>
      </c>
      <c r="H51" s="255"/>
      <c r="I51" s="255"/>
      <c r="J51" s="52">
        <v>0</v>
      </c>
      <c r="K51" s="48"/>
      <c r="L51" s="255"/>
      <c r="M51" s="255"/>
      <c r="N51" s="255"/>
      <c r="O51" s="85"/>
    </row>
    <row r="52" spans="1:15" ht="15.75" x14ac:dyDescent="0.25">
      <c r="A52" s="60"/>
      <c r="B52" s="256"/>
      <c r="C52" s="256"/>
      <c r="D52" s="256"/>
      <c r="E52" s="52"/>
      <c r="F52" s="48"/>
      <c r="G52" s="255" t="s">
        <v>74</v>
      </c>
      <c r="H52" s="255"/>
      <c r="I52" s="255"/>
      <c r="J52" s="52">
        <v>-2207.2399999999998</v>
      </c>
      <c r="K52" s="48"/>
      <c r="L52" s="255"/>
      <c r="M52" s="255"/>
      <c r="N52" s="255"/>
      <c r="O52" s="85"/>
    </row>
    <row r="53" spans="1:15" s="19" customFormat="1" ht="15.75" x14ac:dyDescent="0.25">
      <c r="A53" s="244" t="s">
        <v>37</v>
      </c>
      <c r="B53" s="245"/>
      <c r="C53" s="245"/>
      <c r="D53" s="245"/>
      <c r="E53" s="51">
        <f>SUM(E54+E58+E61+E64)</f>
        <v>6308033.6299999999</v>
      </c>
      <c r="F53" s="48"/>
      <c r="G53" s="255" t="s">
        <v>38</v>
      </c>
      <c r="H53" s="255"/>
      <c r="I53" s="255"/>
      <c r="J53" s="52">
        <v>161141.99</v>
      </c>
    </row>
    <row r="54" spans="1:15" ht="15.75" x14ac:dyDescent="0.25">
      <c r="A54" s="251" t="s">
        <v>67</v>
      </c>
      <c r="B54" s="252"/>
      <c r="C54" s="252"/>
      <c r="D54" s="252"/>
      <c r="E54" s="51">
        <f>E55+E56+E57</f>
        <v>3982291.2600000002</v>
      </c>
      <c r="F54" s="48"/>
      <c r="G54" s="255" t="s">
        <v>39</v>
      </c>
      <c r="H54" s="255"/>
      <c r="I54" s="255"/>
      <c r="J54" s="52">
        <v>90685.2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51" t="s">
        <v>70</v>
      </c>
      <c r="B58" s="252"/>
      <c r="C58" s="252"/>
      <c r="D58" s="252"/>
      <c r="E58" s="51">
        <f>E59+E60</f>
        <v>571286.74000000022</v>
      </c>
      <c r="F58" s="48"/>
      <c r="G58" s="255"/>
      <c r="H58" s="255"/>
      <c r="I58" s="255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51" t="s">
        <v>75</v>
      </c>
      <c r="B61" s="252"/>
      <c r="C61" s="252"/>
      <c r="D61" s="252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53" t="s">
        <v>76</v>
      </c>
      <c r="B64" s="254"/>
      <c r="C64" s="254"/>
      <c r="D64" s="254"/>
      <c r="E64" s="51">
        <f>E65+E66</f>
        <v>1752696</v>
      </c>
      <c r="F64" s="48"/>
      <c r="G64" s="121"/>
      <c r="H64" s="255"/>
      <c r="I64" s="255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44" t="s">
        <v>82</v>
      </c>
      <c r="B67" s="245"/>
      <c r="C67" s="245"/>
      <c r="D67" s="245"/>
      <c r="E67" s="51">
        <f>E53+E39+E12</f>
        <v>201481817.67000002</v>
      </c>
      <c r="F67" s="246" t="s">
        <v>44</v>
      </c>
      <c r="G67" s="247"/>
      <c r="H67" s="247"/>
      <c r="I67" s="247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32" t="s">
        <v>61</v>
      </c>
      <c r="B72" s="233"/>
      <c r="C72" s="233"/>
      <c r="D72" s="233"/>
      <c r="E72" s="233"/>
      <c r="F72" s="242"/>
      <c r="G72" s="242"/>
      <c r="H72" s="242"/>
      <c r="I72" s="242"/>
      <c r="J72" s="25"/>
    </row>
    <row r="73" spans="1:12" ht="15.75" x14ac:dyDescent="0.25">
      <c r="A73" s="232" t="s">
        <v>59</v>
      </c>
      <c r="B73" s="233"/>
      <c r="C73" s="233"/>
      <c r="D73" s="233"/>
      <c r="E73" s="233"/>
      <c r="F73" s="233" t="s">
        <v>47</v>
      </c>
      <c r="G73" s="233"/>
      <c r="H73" s="233"/>
      <c r="I73" s="233"/>
      <c r="J73" s="234"/>
    </row>
    <row r="74" spans="1:12" s="7" customFormat="1" ht="15.75" x14ac:dyDescent="0.25">
      <c r="A74" s="232" t="s">
        <v>62</v>
      </c>
      <c r="B74" s="233"/>
      <c r="C74" s="233"/>
      <c r="D74" s="233"/>
      <c r="E74" s="233"/>
      <c r="F74" s="233" t="s">
        <v>48</v>
      </c>
      <c r="G74" s="233"/>
      <c r="H74" s="233"/>
      <c r="I74" s="233"/>
      <c r="J74" s="234"/>
      <c r="K74" s="26"/>
    </row>
    <row r="75" spans="1:12" ht="15.75" x14ac:dyDescent="0.25">
      <c r="A75" s="232" t="s">
        <v>49</v>
      </c>
      <c r="B75" s="233"/>
      <c r="C75" s="233"/>
      <c r="D75" s="233"/>
      <c r="E75" s="233"/>
      <c r="F75" s="233" t="s">
        <v>50</v>
      </c>
      <c r="G75" s="233"/>
      <c r="H75" s="233"/>
      <c r="I75" s="233"/>
      <c r="J75" s="234"/>
    </row>
    <row r="76" spans="1:12" s="7" customFormat="1" ht="15.75" x14ac:dyDescent="0.25">
      <c r="A76" s="232" t="s">
        <v>64</v>
      </c>
      <c r="B76" s="233"/>
      <c r="C76" s="233"/>
      <c r="D76" s="233"/>
      <c r="E76" s="233"/>
      <c r="F76" s="238"/>
      <c r="G76" s="238"/>
      <c r="H76" s="238"/>
      <c r="I76" s="238"/>
      <c r="J76" s="239"/>
    </row>
    <row r="77" spans="1:12" ht="15.75" x14ac:dyDescent="0.25">
      <c r="A77" s="232" t="s">
        <v>65</v>
      </c>
      <c r="B77" s="233"/>
      <c r="C77" s="233"/>
      <c r="D77" s="233"/>
      <c r="E77" s="233"/>
      <c r="F77" s="240" t="s">
        <v>51</v>
      </c>
      <c r="G77" s="240"/>
      <c r="H77" s="240"/>
      <c r="I77" s="240"/>
      <c r="J77" s="241"/>
    </row>
    <row r="78" spans="1:12" ht="15.75" x14ac:dyDescent="0.25">
      <c r="A78" s="232" t="s">
        <v>60</v>
      </c>
      <c r="B78" s="233"/>
      <c r="C78" s="233"/>
      <c r="D78" s="233"/>
      <c r="E78" s="233"/>
      <c r="F78" s="233" t="s">
        <v>52</v>
      </c>
      <c r="G78" s="233"/>
      <c r="H78" s="233"/>
      <c r="I78" s="233"/>
      <c r="J78" s="234"/>
    </row>
    <row r="79" spans="1:12" ht="16.5" thickBot="1" x14ac:dyDescent="0.3">
      <c r="A79" s="235" t="s">
        <v>53</v>
      </c>
      <c r="B79" s="236"/>
      <c r="C79" s="236"/>
      <c r="D79" s="236"/>
      <c r="E79" s="236"/>
      <c r="F79" s="236" t="s">
        <v>54</v>
      </c>
      <c r="G79" s="236"/>
      <c r="H79" s="236"/>
      <c r="I79" s="236"/>
      <c r="J79" s="23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B60:D60"/>
    <mergeCell ref="A61:D61"/>
    <mergeCell ref="B62:D62"/>
    <mergeCell ref="B63:D63"/>
    <mergeCell ref="A64:D64"/>
    <mergeCell ref="H64:I64"/>
    <mergeCell ref="B55:D55"/>
    <mergeCell ref="B56:D56"/>
    <mergeCell ref="B57:D57"/>
    <mergeCell ref="A58:D58"/>
    <mergeCell ref="G58:I58"/>
    <mergeCell ref="B59:D59"/>
    <mergeCell ref="B52:D52"/>
    <mergeCell ref="G52:I52"/>
    <mergeCell ref="L52:N52"/>
    <mergeCell ref="A53:D53"/>
    <mergeCell ref="G53:I53"/>
    <mergeCell ref="A54:D54"/>
    <mergeCell ref="G54:I54"/>
    <mergeCell ref="A50:D50"/>
    <mergeCell ref="G50:I50"/>
    <mergeCell ref="L50:N50"/>
    <mergeCell ref="B51:D51"/>
    <mergeCell ref="G51:I51"/>
    <mergeCell ref="L51:N51"/>
    <mergeCell ref="B47:D47"/>
    <mergeCell ref="G47:I47"/>
    <mergeCell ref="L47:N47"/>
    <mergeCell ref="G48:I48"/>
    <mergeCell ref="B49:D49"/>
    <mergeCell ref="G49:I49"/>
    <mergeCell ref="B42:D42"/>
    <mergeCell ref="G42:I42"/>
    <mergeCell ref="B43:D43"/>
    <mergeCell ref="B44:D44"/>
    <mergeCell ref="B45:D45"/>
    <mergeCell ref="A46:D46"/>
    <mergeCell ref="A35:D35"/>
    <mergeCell ref="B36:D36"/>
    <mergeCell ref="F39:H39"/>
    <mergeCell ref="G40:I40"/>
    <mergeCell ref="A41:D41"/>
    <mergeCell ref="G41:I41"/>
    <mergeCell ref="B29:D29"/>
    <mergeCell ref="F29:I29"/>
    <mergeCell ref="A31:D31"/>
    <mergeCell ref="B32:C32"/>
    <mergeCell ref="B33:C33"/>
    <mergeCell ref="F33:I33"/>
    <mergeCell ref="A22:D22"/>
    <mergeCell ref="B23:D23"/>
    <mergeCell ref="B24:D24"/>
    <mergeCell ref="B25:D25"/>
    <mergeCell ref="B26:D26"/>
    <mergeCell ref="A28:D28"/>
    <mergeCell ref="B17:D17"/>
    <mergeCell ref="A19:D19"/>
    <mergeCell ref="B20:D20"/>
    <mergeCell ref="F20:I20"/>
    <mergeCell ref="B21:D21"/>
    <mergeCell ref="G21:I21"/>
    <mergeCell ref="A12:D12"/>
    <mergeCell ref="F12:I12"/>
    <mergeCell ref="A14:D14"/>
    <mergeCell ref="G14:I14"/>
    <mergeCell ref="F15:J15"/>
    <mergeCell ref="A16:D16"/>
    <mergeCell ref="F16:I16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8"/>
      <c r="C4" s="268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8"/>
      <c r="C5" s="268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9"/>
      <c r="B6" s="270"/>
      <c r="C6" s="270"/>
      <c r="D6" s="270"/>
      <c r="E6" s="270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1" t="s">
        <v>83</v>
      </c>
      <c r="B8" s="272"/>
      <c r="C8" s="272"/>
      <c r="D8" s="272"/>
      <c r="E8" s="272"/>
      <c r="F8" s="272"/>
      <c r="G8" s="272"/>
      <c r="H8" s="272"/>
      <c r="I8" s="272"/>
      <c r="J8" s="273"/>
    </row>
    <row r="9" spans="1:14" ht="15" customHeight="1" thickBot="1" x14ac:dyDescent="0.25">
      <c r="A9" s="271"/>
      <c r="B9" s="272"/>
      <c r="C9" s="272"/>
      <c r="D9" s="272"/>
      <c r="E9" s="272"/>
      <c r="F9" s="272"/>
      <c r="G9" s="272"/>
      <c r="H9" s="272"/>
      <c r="I9" s="272"/>
      <c r="J9" s="273"/>
    </row>
    <row r="10" spans="1:14" s="17" customFormat="1" ht="25.5" customHeight="1" thickBot="1" x14ac:dyDescent="0.35">
      <c r="A10" s="274" t="s">
        <v>4</v>
      </c>
      <c r="B10" s="275"/>
      <c r="C10" s="275"/>
      <c r="D10" s="275"/>
      <c r="E10" s="275"/>
      <c r="F10" s="274" t="s">
        <v>5</v>
      </c>
      <c r="G10" s="275"/>
      <c r="H10" s="275"/>
      <c r="I10" s="275"/>
      <c r="J10" s="276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4" t="s">
        <v>6</v>
      </c>
      <c r="B12" s="245"/>
      <c r="C12" s="245"/>
      <c r="D12" s="245"/>
      <c r="E12" s="51">
        <f>SUM(E14+E16+E19+E22+E28+E31+E35)</f>
        <v>144177647.51000002</v>
      </c>
      <c r="F12" s="262" t="s">
        <v>7</v>
      </c>
      <c r="G12" s="263"/>
      <c r="H12" s="263"/>
      <c r="I12" s="263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51" t="s">
        <v>8</v>
      </c>
      <c r="B14" s="252"/>
      <c r="C14" s="252"/>
      <c r="D14" s="252"/>
      <c r="E14" s="52">
        <v>41425.22</v>
      </c>
      <c r="F14" s="138"/>
      <c r="G14" s="264"/>
      <c r="H14" s="264"/>
      <c r="I14" s="264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65"/>
      <c r="G15" s="266"/>
      <c r="H15" s="266"/>
      <c r="I15" s="266"/>
      <c r="J15" s="267"/>
    </row>
    <row r="16" spans="1:14" s="19" customFormat="1" ht="15.75" x14ac:dyDescent="0.25">
      <c r="A16" s="251" t="s">
        <v>9</v>
      </c>
      <c r="B16" s="252"/>
      <c r="C16" s="252"/>
      <c r="D16" s="252"/>
      <c r="E16" s="51">
        <f>SUM(E17)</f>
        <v>31221394.329999998</v>
      </c>
      <c r="F16" s="259" t="s">
        <v>10</v>
      </c>
      <c r="G16" s="260"/>
      <c r="H16" s="260"/>
      <c r="I16" s="260"/>
      <c r="J16" s="45">
        <f>SUM(J17+J18)</f>
        <v>2436044.4000000004</v>
      </c>
    </row>
    <row r="17" spans="1:10" ht="15.75" x14ac:dyDescent="0.25">
      <c r="A17" s="58"/>
      <c r="B17" s="243" t="s">
        <v>11</v>
      </c>
      <c r="C17" s="243"/>
      <c r="D17" s="243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51" t="s">
        <v>13</v>
      </c>
      <c r="B19" s="252"/>
      <c r="C19" s="252"/>
      <c r="D19" s="252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43" t="s">
        <v>14</v>
      </c>
      <c r="C20" s="243"/>
      <c r="D20" s="243"/>
      <c r="E20" s="52">
        <v>59895246.32</v>
      </c>
      <c r="F20" s="259" t="s">
        <v>15</v>
      </c>
      <c r="G20" s="260"/>
      <c r="H20" s="260"/>
      <c r="I20" s="260"/>
      <c r="J20" s="45">
        <f>SUM(J21:J23)</f>
        <v>8709424.0399999991</v>
      </c>
    </row>
    <row r="21" spans="1:10" ht="15.75" x14ac:dyDescent="0.25">
      <c r="A21" s="58"/>
      <c r="B21" s="245"/>
      <c r="C21" s="245"/>
      <c r="D21" s="245"/>
      <c r="E21" s="51"/>
      <c r="F21" s="47"/>
      <c r="G21" s="261" t="s">
        <v>16</v>
      </c>
      <c r="H21" s="261"/>
      <c r="I21" s="261"/>
      <c r="J21" s="46">
        <v>2577889.13</v>
      </c>
    </row>
    <row r="22" spans="1:10" ht="15.75" x14ac:dyDescent="0.25">
      <c r="A22" s="251" t="s">
        <v>17</v>
      </c>
      <c r="B22" s="252"/>
      <c r="C22" s="252"/>
      <c r="D22" s="252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43" t="s">
        <v>19</v>
      </c>
      <c r="C23" s="243"/>
      <c r="D23" s="243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56" t="s">
        <v>21</v>
      </c>
      <c r="C24" s="256"/>
      <c r="D24" s="256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56" t="s">
        <v>66</v>
      </c>
      <c r="C25" s="256"/>
      <c r="D25" s="256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56" t="s">
        <v>22</v>
      </c>
      <c r="C26" s="256"/>
      <c r="D26" s="256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51" t="s">
        <v>23</v>
      </c>
      <c r="B28" s="252"/>
      <c r="C28" s="252"/>
      <c r="D28" s="252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6" t="s">
        <v>24</v>
      </c>
      <c r="C29" s="256"/>
      <c r="D29" s="256"/>
      <c r="E29" s="52">
        <f>22394626.64-5701919.73</f>
        <v>16692706.91</v>
      </c>
      <c r="F29" s="257" t="s">
        <v>25</v>
      </c>
      <c r="G29" s="258"/>
      <c r="H29" s="258"/>
      <c r="I29" s="258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51"/>
      <c r="B31" s="252"/>
      <c r="C31" s="252"/>
      <c r="D31" s="252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3"/>
      <c r="C32" s="243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3"/>
      <c r="C33" s="243"/>
      <c r="D33" s="134"/>
      <c r="E33" s="66"/>
      <c r="F33" s="257" t="s">
        <v>10</v>
      </c>
      <c r="G33" s="258"/>
      <c r="H33" s="258"/>
      <c r="I33" s="258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51" t="s">
        <v>26</v>
      </c>
      <c r="B35" s="252"/>
      <c r="C35" s="252"/>
      <c r="D35" s="252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56" t="s">
        <v>27</v>
      </c>
      <c r="C36" s="256"/>
      <c r="D36" s="256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6" t="s">
        <v>29</v>
      </c>
      <c r="G39" s="247"/>
      <c r="H39" s="247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55" t="s">
        <v>30</v>
      </c>
      <c r="H40" s="255"/>
      <c r="I40" s="255"/>
      <c r="J40" s="52">
        <v>163314977.75999999</v>
      </c>
    </row>
    <row r="41" spans="1:15" ht="15.75" x14ac:dyDescent="0.25">
      <c r="A41" s="251" t="s">
        <v>81</v>
      </c>
      <c r="B41" s="252"/>
      <c r="C41" s="252"/>
      <c r="D41" s="252"/>
      <c r="E41" s="51">
        <f>E42+E43+E44+E45</f>
        <v>48716855.960000001</v>
      </c>
      <c r="F41" s="48"/>
      <c r="G41" s="255" t="s">
        <v>32</v>
      </c>
      <c r="H41" s="255"/>
      <c r="I41" s="255"/>
      <c r="J41" s="52">
        <v>6270314</v>
      </c>
    </row>
    <row r="42" spans="1:15" ht="15.75" x14ac:dyDescent="0.25">
      <c r="A42" s="60"/>
      <c r="B42" s="243" t="s">
        <v>19</v>
      </c>
      <c r="C42" s="243"/>
      <c r="D42" s="243"/>
      <c r="E42" s="52">
        <v>13595546.279999999</v>
      </c>
      <c r="F42" s="48"/>
      <c r="G42" s="255"/>
      <c r="H42" s="255"/>
      <c r="I42" s="255"/>
      <c r="J42" s="52"/>
    </row>
    <row r="43" spans="1:15" ht="15.75" x14ac:dyDescent="0.25">
      <c r="A43" s="60"/>
      <c r="B43" s="256" t="s">
        <v>21</v>
      </c>
      <c r="C43" s="256"/>
      <c r="D43" s="256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56" t="s">
        <v>66</v>
      </c>
      <c r="C44" s="256"/>
      <c r="D44" s="256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56" t="s">
        <v>22</v>
      </c>
      <c r="C45" s="256"/>
      <c r="D45" s="256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51"/>
      <c r="B46" s="252"/>
      <c r="C46" s="252"/>
      <c r="D46" s="252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6"/>
      <c r="C47" s="256"/>
      <c r="D47" s="256"/>
      <c r="E47" s="52"/>
      <c r="F47" s="48"/>
      <c r="G47" s="255" t="s">
        <v>34</v>
      </c>
      <c r="H47" s="255"/>
      <c r="I47" s="255"/>
      <c r="J47" s="52">
        <v>11155142.77</v>
      </c>
      <c r="K47" s="48"/>
      <c r="L47" s="255"/>
      <c r="M47" s="255"/>
      <c r="N47" s="255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55" t="s">
        <v>35</v>
      </c>
      <c r="H48" s="255"/>
      <c r="I48" s="255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56"/>
      <c r="C49" s="256"/>
      <c r="D49" s="256"/>
      <c r="E49" s="52"/>
      <c r="F49" s="48"/>
      <c r="G49" s="255" t="s">
        <v>34</v>
      </c>
      <c r="H49" s="255"/>
      <c r="I49" s="255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51" t="s">
        <v>23</v>
      </c>
      <c r="B50" s="252"/>
      <c r="C50" s="252"/>
      <c r="D50" s="252"/>
      <c r="E50" s="51">
        <f>E51+E52</f>
        <v>5701919.7300000004</v>
      </c>
      <c r="F50" s="48"/>
      <c r="G50" s="255" t="s">
        <v>73</v>
      </c>
      <c r="H50" s="255"/>
      <c r="I50" s="255"/>
      <c r="J50" s="52">
        <v>-14473456.220000001</v>
      </c>
      <c r="K50" s="48"/>
      <c r="L50" s="255"/>
      <c r="M50" s="255"/>
      <c r="N50" s="255"/>
      <c r="O50" s="85"/>
    </row>
    <row r="51" spans="1:15" ht="15.75" x14ac:dyDescent="0.25">
      <c r="A51" s="60"/>
      <c r="B51" s="256" t="s">
        <v>58</v>
      </c>
      <c r="C51" s="256"/>
      <c r="D51" s="256"/>
      <c r="E51" s="52">
        <v>5701919.7300000004</v>
      </c>
      <c r="F51" s="48"/>
      <c r="G51" s="255" t="s">
        <v>36</v>
      </c>
      <c r="H51" s="255"/>
      <c r="I51" s="255"/>
      <c r="J51" s="52">
        <v>0</v>
      </c>
      <c r="K51" s="48"/>
      <c r="L51" s="255"/>
      <c r="M51" s="255"/>
      <c r="N51" s="255"/>
      <c r="O51" s="85"/>
    </row>
    <row r="52" spans="1:15" ht="15.75" x14ac:dyDescent="0.25">
      <c r="A52" s="60"/>
      <c r="B52" s="256"/>
      <c r="C52" s="256"/>
      <c r="D52" s="256"/>
      <c r="E52" s="52"/>
      <c r="F52" s="48"/>
      <c r="G52" s="255" t="s">
        <v>74</v>
      </c>
      <c r="H52" s="255"/>
      <c r="I52" s="255"/>
      <c r="J52" s="52">
        <v>-16941.740000000002</v>
      </c>
      <c r="K52" s="48"/>
      <c r="L52" s="255"/>
      <c r="M52" s="255"/>
      <c r="N52" s="255"/>
      <c r="O52" s="85"/>
    </row>
    <row r="53" spans="1:15" s="19" customFormat="1" ht="15.75" x14ac:dyDescent="0.25">
      <c r="A53" s="244" t="s">
        <v>37</v>
      </c>
      <c r="B53" s="245"/>
      <c r="C53" s="245"/>
      <c r="D53" s="245"/>
      <c r="E53" s="51">
        <f>SUM(E54+E58+E61+E64)</f>
        <v>6229431.6900000004</v>
      </c>
      <c r="F53" s="48"/>
      <c r="G53" s="255" t="s">
        <v>38</v>
      </c>
      <c r="H53" s="255"/>
      <c r="I53" s="255"/>
      <c r="J53" s="52">
        <v>106338.27</v>
      </c>
    </row>
    <row r="54" spans="1:15" ht="15.75" x14ac:dyDescent="0.25">
      <c r="A54" s="251" t="s">
        <v>67</v>
      </c>
      <c r="B54" s="252"/>
      <c r="C54" s="252"/>
      <c r="D54" s="252"/>
      <c r="E54" s="51">
        <f>E55+E56+E57</f>
        <v>3970167.54</v>
      </c>
      <c r="F54" s="48"/>
      <c r="G54" s="255" t="s">
        <v>39</v>
      </c>
      <c r="H54" s="255"/>
      <c r="I54" s="255"/>
      <c r="J54" s="52">
        <v>56602.97</v>
      </c>
    </row>
    <row r="55" spans="1:15" ht="15.75" x14ac:dyDescent="0.25">
      <c r="A55" s="58"/>
      <c r="B55" s="243" t="s">
        <v>68</v>
      </c>
      <c r="C55" s="243"/>
      <c r="D55" s="243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3" t="s">
        <v>69</v>
      </c>
      <c r="C56" s="243"/>
      <c r="D56" s="243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3" t="s">
        <v>40</v>
      </c>
      <c r="C57" s="243"/>
      <c r="D57" s="243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51" t="s">
        <v>70</v>
      </c>
      <c r="B58" s="252"/>
      <c r="C58" s="252"/>
      <c r="D58" s="252"/>
      <c r="E58" s="51">
        <f>E59+E60</f>
        <v>539796.20000000019</v>
      </c>
      <c r="F58" s="48"/>
      <c r="G58" s="255"/>
      <c r="H58" s="255"/>
      <c r="I58" s="255"/>
      <c r="J58" s="52"/>
    </row>
    <row r="59" spans="1:15" ht="15.75" x14ac:dyDescent="0.25">
      <c r="A59" s="58"/>
      <c r="B59" s="243" t="s">
        <v>71</v>
      </c>
      <c r="C59" s="243"/>
      <c r="D59" s="243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43" t="s">
        <v>40</v>
      </c>
      <c r="C60" s="243"/>
      <c r="D60" s="243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51" t="s">
        <v>75</v>
      </c>
      <c r="B61" s="252"/>
      <c r="C61" s="252"/>
      <c r="D61" s="252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3" t="s">
        <v>42</v>
      </c>
      <c r="C62" s="243"/>
      <c r="D62" s="243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3" t="s">
        <v>41</v>
      </c>
      <c r="C63" s="243"/>
      <c r="D63" s="243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53" t="s">
        <v>76</v>
      </c>
      <c r="B64" s="254"/>
      <c r="C64" s="254"/>
      <c r="D64" s="254"/>
      <c r="E64" s="51">
        <f>E65+E66</f>
        <v>1717708.32</v>
      </c>
      <c r="F64" s="48"/>
      <c r="G64" s="130"/>
      <c r="H64" s="255"/>
      <c r="I64" s="255"/>
      <c r="J64" s="49"/>
    </row>
    <row r="65" spans="1:12" ht="15.75" x14ac:dyDescent="0.25">
      <c r="A65" s="58"/>
      <c r="B65" s="243" t="s">
        <v>56</v>
      </c>
      <c r="C65" s="243"/>
      <c r="D65" s="243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43" t="s">
        <v>41</v>
      </c>
      <c r="C66" s="243"/>
      <c r="D66" s="243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44" t="s">
        <v>82</v>
      </c>
      <c r="B67" s="245"/>
      <c r="C67" s="245"/>
      <c r="D67" s="245"/>
      <c r="E67" s="51">
        <f>E53+E39+E12</f>
        <v>204825854.89000002</v>
      </c>
      <c r="F67" s="246" t="s">
        <v>44</v>
      </c>
      <c r="G67" s="247"/>
      <c r="H67" s="247"/>
      <c r="I67" s="247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8" t="s">
        <v>45</v>
      </c>
      <c r="B71" s="249"/>
      <c r="C71" s="249"/>
      <c r="D71" s="249"/>
      <c r="E71" s="249"/>
      <c r="F71" s="249" t="s">
        <v>46</v>
      </c>
      <c r="G71" s="249"/>
      <c r="H71" s="249"/>
      <c r="I71" s="249"/>
      <c r="J71" s="250"/>
    </row>
    <row r="72" spans="1:12" ht="15.75" x14ac:dyDescent="0.25">
      <c r="A72" s="232" t="s">
        <v>61</v>
      </c>
      <c r="B72" s="233"/>
      <c r="C72" s="233"/>
      <c r="D72" s="233"/>
      <c r="E72" s="233"/>
      <c r="F72" s="242"/>
      <c r="G72" s="242"/>
      <c r="H72" s="242"/>
      <c r="I72" s="242"/>
      <c r="J72" s="25"/>
    </row>
    <row r="73" spans="1:12" ht="15.75" x14ac:dyDescent="0.25">
      <c r="A73" s="232" t="s">
        <v>59</v>
      </c>
      <c r="B73" s="233"/>
      <c r="C73" s="233"/>
      <c r="D73" s="233"/>
      <c r="E73" s="233"/>
      <c r="F73" s="233" t="s">
        <v>47</v>
      </c>
      <c r="G73" s="233"/>
      <c r="H73" s="233"/>
      <c r="I73" s="233"/>
      <c r="J73" s="234"/>
    </row>
    <row r="74" spans="1:12" s="7" customFormat="1" ht="15.75" x14ac:dyDescent="0.25">
      <c r="A74" s="232" t="s">
        <v>62</v>
      </c>
      <c r="B74" s="233"/>
      <c r="C74" s="233"/>
      <c r="D74" s="233"/>
      <c r="E74" s="233"/>
      <c r="F74" s="233" t="s">
        <v>48</v>
      </c>
      <c r="G74" s="233"/>
      <c r="H74" s="233"/>
      <c r="I74" s="233"/>
      <c r="J74" s="234"/>
      <c r="K74" s="26"/>
    </row>
    <row r="75" spans="1:12" ht="15.75" x14ac:dyDescent="0.25">
      <c r="A75" s="232" t="s">
        <v>49</v>
      </c>
      <c r="B75" s="233"/>
      <c r="C75" s="233"/>
      <c r="D75" s="233"/>
      <c r="E75" s="233"/>
      <c r="F75" s="233" t="s">
        <v>50</v>
      </c>
      <c r="G75" s="233"/>
      <c r="H75" s="233"/>
      <c r="I75" s="233"/>
      <c r="J75" s="234"/>
    </row>
    <row r="76" spans="1:12" s="7" customFormat="1" ht="15.75" x14ac:dyDescent="0.25">
      <c r="A76" s="232" t="s">
        <v>64</v>
      </c>
      <c r="B76" s="233"/>
      <c r="C76" s="233"/>
      <c r="D76" s="233"/>
      <c r="E76" s="233"/>
      <c r="F76" s="238"/>
      <c r="G76" s="238"/>
      <c r="H76" s="238"/>
      <c r="I76" s="238"/>
      <c r="J76" s="239"/>
    </row>
    <row r="77" spans="1:12" ht="15.75" x14ac:dyDescent="0.25">
      <c r="A77" s="232" t="s">
        <v>65</v>
      </c>
      <c r="B77" s="233"/>
      <c r="C77" s="233"/>
      <c r="D77" s="233"/>
      <c r="E77" s="233"/>
      <c r="F77" s="240" t="s">
        <v>51</v>
      </c>
      <c r="G77" s="240"/>
      <c r="H77" s="240"/>
      <c r="I77" s="240"/>
      <c r="J77" s="241"/>
    </row>
    <row r="78" spans="1:12" ht="15.75" x14ac:dyDescent="0.25">
      <c r="A78" s="232" t="s">
        <v>60</v>
      </c>
      <c r="B78" s="233"/>
      <c r="C78" s="233"/>
      <c r="D78" s="233"/>
      <c r="E78" s="233"/>
      <c r="F78" s="233" t="s">
        <v>52</v>
      </c>
      <c r="G78" s="233"/>
      <c r="H78" s="233"/>
      <c r="I78" s="233"/>
      <c r="J78" s="234"/>
    </row>
    <row r="79" spans="1:12" ht="16.5" thickBot="1" x14ac:dyDescent="0.3">
      <c r="A79" s="235" t="s">
        <v>53</v>
      </c>
      <c r="B79" s="236"/>
      <c r="C79" s="236"/>
      <c r="D79" s="236"/>
      <c r="E79" s="236"/>
      <c r="F79" s="236" t="s">
        <v>54</v>
      </c>
      <c r="G79" s="236"/>
      <c r="H79" s="236"/>
      <c r="I79" s="236"/>
      <c r="J79" s="237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topLeftCell="A14" zoomScale="85" zoomScaleNormal="85" workbookViewId="0">
      <selection activeCell="F16" sqref="F16"/>
    </sheetView>
  </sheetViews>
  <sheetFormatPr defaultRowHeight="12.75" x14ac:dyDescent="0.2"/>
  <cols>
    <col min="1" max="1" width="5.28515625" style="5" customWidth="1"/>
    <col min="2" max="2" width="4.85546875" style="7" customWidth="1"/>
    <col min="3" max="3" width="11.42578125" style="5" customWidth="1"/>
    <col min="4" max="4" width="10.85546875" style="5" customWidth="1"/>
    <col min="5" max="5" width="18.140625" style="27" customWidth="1"/>
    <col min="6" max="6" width="25" style="27" customWidth="1"/>
    <col min="7" max="7" width="10.42578125" style="5" customWidth="1"/>
    <col min="8" max="8" width="0.140625" style="5" hidden="1" customWidth="1"/>
    <col min="9" max="9" width="24" style="5" customWidth="1"/>
    <col min="10" max="10" width="19.140625" style="27" customWidth="1"/>
    <col min="11" max="11" width="15.140625" style="28" customWidth="1"/>
    <col min="12" max="13" width="11.5703125" style="5" customWidth="1"/>
    <col min="14" max="14" width="11.140625" style="5" customWidth="1"/>
    <col min="15" max="16384" width="9.140625" style="5"/>
  </cols>
  <sheetData>
    <row r="1" spans="1:14" x14ac:dyDescent="0.2">
      <c r="B1" s="203"/>
      <c r="C1" s="204"/>
      <c r="D1" s="204"/>
      <c r="E1" s="205"/>
      <c r="F1" s="205"/>
      <c r="G1" s="204"/>
      <c r="H1" s="204"/>
      <c r="I1" s="204"/>
      <c r="J1" s="205"/>
      <c r="K1" s="206"/>
    </row>
    <row r="2" spans="1:14" ht="21" x14ac:dyDescent="0.35">
      <c r="B2" s="207"/>
      <c r="C2" s="143"/>
      <c r="D2" s="144"/>
      <c r="E2" s="145"/>
      <c r="F2" s="146" t="s">
        <v>0</v>
      </c>
      <c r="G2" s="147"/>
      <c r="H2" s="147"/>
      <c r="I2" s="147"/>
      <c r="J2" s="147"/>
      <c r="K2" s="208"/>
      <c r="L2" s="10"/>
      <c r="M2" s="10"/>
      <c r="N2" s="10"/>
    </row>
    <row r="3" spans="1:14" x14ac:dyDescent="0.2">
      <c r="B3" s="207"/>
      <c r="C3" s="144"/>
      <c r="D3" s="144"/>
      <c r="E3" s="145"/>
      <c r="F3" s="148" t="s">
        <v>1</v>
      </c>
      <c r="G3" s="149"/>
      <c r="H3" s="149"/>
      <c r="I3" s="149"/>
      <c r="J3" s="149"/>
      <c r="K3" s="209"/>
      <c r="L3" s="13"/>
      <c r="M3" s="13"/>
      <c r="N3" s="13"/>
    </row>
    <row r="4" spans="1:14" x14ac:dyDescent="0.2">
      <c r="B4" s="207"/>
      <c r="C4" s="277"/>
      <c r="D4" s="277"/>
      <c r="E4" s="210"/>
      <c r="F4" s="148" t="s">
        <v>2</v>
      </c>
      <c r="G4" s="149"/>
      <c r="H4" s="149"/>
      <c r="I4" s="149"/>
      <c r="J4" s="149"/>
      <c r="K4" s="209"/>
      <c r="L4" s="13"/>
      <c r="M4" s="13"/>
      <c r="N4" s="13"/>
    </row>
    <row r="5" spans="1:14" ht="15" x14ac:dyDescent="0.25">
      <c r="B5" s="211"/>
      <c r="C5" s="277"/>
      <c r="D5" s="277"/>
      <c r="E5" s="228"/>
      <c r="F5" s="148" t="s">
        <v>3</v>
      </c>
      <c r="G5" s="149"/>
      <c r="H5" s="149"/>
      <c r="I5" s="149"/>
      <c r="J5" s="149"/>
      <c r="K5" s="209"/>
      <c r="L5" s="13"/>
      <c r="M5" s="13"/>
      <c r="N5" s="13"/>
    </row>
    <row r="6" spans="1:14" ht="15.75" customHeight="1" x14ac:dyDescent="0.2">
      <c r="B6" s="278"/>
      <c r="C6" s="279"/>
      <c r="D6" s="279"/>
      <c r="E6" s="279"/>
      <c r="F6" s="279"/>
      <c r="G6" s="144"/>
      <c r="H6" s="144"/>
      <c r="I6" s="144"/>
      <c r="J6" s="145"/>
      <c r="K6" s="212"/>
    </row>
    <row r="7" spans="1:14" ht="20.25" customHeight="1" x14ac:dyDescent="0.2">
      <c r="B7" s="280" t="s">
        <v>104</v>
      </c>
      <c r="C7" s="281"/>
      <c r="D7" s="281"/>
      <c r="E7" s="281"/>
      <c r="F7" s="281"/>
      <c r="G7" s="281"/>
      <c r="H7" s="281"/>
      <c r="I7" s="281"/>
      <c r="J7" s="281"/>
      <c r="K7" s="282"/>
    </row>
    <row r="8" spans="1:14" ht="15" customHeight="1" thickBot="1" x14ac:dyDescent="0.25">
      <c r="B8" s="280"/>
      <c r="C8" s="281"/>
      <c r="D8" s="281"/>
      <c r="E8" s="281"/>
      <c r="F8" s="281"/>
      <c r="G8" s="281"/>
      <c r="H8" s="281"/>
      <c r="I8" s="281"/>
      <c r="J8" s="281"/>
      <c r="K8" s="282"/>
    </row>
    <row r="9" spans="1:14" s="17" customFormat="1" ht="25.5" customHeight="1" thickBot="1" x14ac:dyDescent="0.35">
      <c r="B9" s="283" t="s">
        <v>4</v>
      </c>
      <c r="C9" s="284"/>
      <c r="D9" s="284"/>
      <c r="E9" s="284"/>
      <c r="F9" s="284"/>
      <c r="G9" s="283" t="s">
        <v>5</v>
      </c>
      <c r="H9" s="284"/>
      <c r="I9" s="284"/>
      <c r="J9" s="284"/>
      <c r="K9" s="285"/>
    </row>
    <row r="10" spans="1:14" s="18" customFormat="1" ht="19.5" customHeight="1" x14ac:dyDescent="0.25">
      <c r="B10" s="150"/>
      <c r="C10" s="151"/>
      <c r="D10" s="151"/>
      <c r="E10" s="151"/>
      <c r="F10" s="200"/>
      <c r="G10" s="40"/>
      <c r="H10" s="41"/>
      <c r="I10" s="41"/>
      <c r="J10" s="41"/>
      <c r="K10" s="42"/>
    </row>
    <row r="11" spans="1:14" s="19" customFormat="1" ht="15.75" x14ac:dyDescent="0.25">
      <c r="B11" s="286" t="s">
        <v>6</v>
      </c>
      <c r="C11" s="287"/>
      <c r="D11" s="287"/>
      <c r="E11" s="287"/>
      <c r="F11" s="172">
        <f>SUM(F13+F15+F18+F21+F27+F30+F33)</f>
        <v>207625</v>
      </c>
      <c r="G11" s="262" t="s">
        <v>7</v>
      </c>
      <c r="H11" s="263"/>
      <c r="I11" s="263"/>
      <c r="J11" s="263"/>
      <c r="K11" s="44">
        <f>K15+K20</f>
        <v>23517</v>
      </c>
    </row>
    <row r="12" spans="1:14" s="19" customFormat="1" ht="15.75" x14ac:dyDescent="0.25">
      <c r="B12" s="152"/>
      <c r="C12" s="153"/>
      <c r="D12" s="153"/>
      <c r="E12" s="153"/>
      <c r="F12" s="172"/>
      <c r="G12" s="222"/>
      <c r="H12" s="223"/>
      <c r="I12" s="192"/>
      <c r="J12" s="223"/>
      <c r="K12" s="44"/>
    </row>
    <row r="13" spans="1:14" s="19" customFormat="1" ht="15.75" x14ac:dyDescent="0.25">
      <c r="A13" s="230"/>
      <c r="B13" s="289" t="s">
        <v>8</v>
      </c>
      <c r="C13" s="289"/>
      <c r="D13" s="289"/>
      <c r="E13" s="289"/>
      <c r="F13" s="218">
        <v>26</v>
      </c>
      <c r="G13" s="222"/>
      <c r="H13" s="264"/>
      <c r="I13" s="264"/>
      <c r="J13" s="264"/>
      <c r="K13" s="44"/>
    </row>
    <row r="14" spans="1:14" s="19" customFormat="1" ht="15.75" x14ac:dyDescent="0.25">
      <c r="B14" s="154"/>
      <c r="C14" s="153"/>
      <c r="D14" s="153"/>
      <c r="E14" s="153"/>
      <c r="F14" s="172"/>
      <c r="G14" s="265"/>
      <c r="H14" s="266"/>
      <c r="I14" s="266"/>
      <c r="J14" s="266"/>
      <c r="K14" s="267"/>
    </row>
    <row r="15" spans="1:14" s="19" customFormat="1" ht="15.75" x14ac:dyDescent="0.25">
      <c r="B15" s="288"/>
      <c r="C15" s="289"/>
      <c r="D15" s="289"/>
      <c r="E15" s="289"/>
      <c r="F15" s="172"/>
      <c r="G15" s="259" t="s">
        <v>10</v>
      </c>
      <c r="H15" s="260"/>
      <c r="I15" s="260"/>
      <c r="J15" s="260"/>
      <c r="K15" s="173">
        <f>SUM(K16+K17+K18)</f>
        <v>9684</v>
      </c>
      <c r="M15" s="142"/>
    </row>
    <row r="16" spans="1:14" ht="15.75" x14ac:dyDescent="0.25">
      <c r="B16" s="154"/>
      <c r="C16" s="290"/>
      <c r="D16" s="290"/>
      <c r="E16" s="290"/>
      <c r="F16" s="172"/>
      <c r="G16" s="222"/>
      <c r="H16" s="186" t="s">
        <v>12</v>
      </c>
      <c r="I16" s="32" t="s">
        <v>63</v>
      </c>
      <c r="J16" s="32"/>
      <c r="K16" s="215">
        <v>6974</v>
      </c>
    </row>
    <row r="17" spans="2:14" ht="15.75" x14ac:dyDescent="0.25">
      <c r="B17" s="154"/>
      <c r="C17" s="153"/>
      <c r="D17" s="153"/>
      <c r="E17" s="153"/>
      <c r="F17" s="172"/>
      <c r="G17" s="222"/>
      <c r="H17" s="186"/>
      <c r="I17" s="186" t="s">
        <v>12</v>
      </c>
      <c r="J17" s="32"/>
      <c r="K17" s="215">
        <v>2410</v>
      </c>
    </row>
    <row r="18" spans="2:14" ht="15.75" x14ac:dyDescent="0.25">
      <c r="B18" s="288" t="s">
        <v>13</v>
      </c>
      <c r="C18" s="289"/>
      <c r="D18" s="289"/>
      <c r="E18" s="289"/>
      <c r="F18" s="172">
        <f>SUM(F19)</f>
        <v>124879</v>
      </c>
      <c r="G18" s="222"/>
      <c r="H18" s="223"/>
      <c r="I18" s="186" t="s">
        <v>84</v>
      </c>
      <c r="J18" s="223"/>
      <c r="K18" s="215">
        <v>300</v>
      </c>
    </row>
    <row r="19" spans="2:14" ht="15.75" x14ac:dyDescent="0.25">
      <c r="B19" s="154"/>
      <c r="C19" s="290" t="s">
        <v>14</v>
      </c>
      <c r="D19" s="290"/>
      <c r="E19" s="290"/>
      <c r="F19" s="219">
        <v>124879</v>
      </c>
      <c r="G19" s="222"/>
      <c r="H19" s="223"/>
      <c r="I19" s="186"/>
      <c r="J19" s="223"/>
      <c r="K19" s="174"/>
      <c r="M19" s="116"/>
    </row>
    <row r="20" spans="2:14" ht="15.75" x14ac:dyDescent="0.25">
      <c r="B20" s="154"/>
      <c r="C20" s="287"/>
      <c r="D20" s="287"/>
      <c r="E20" s="287"/>
      <c r="F20" s="177"/>
      <c r="G20" s="259" t="s">
        <v>15</v>
      </c>
      <c r="H20" s="260"/>
      <c r="I20" s="260"/>
      <c r="J20" s="260"/>
      <c r="K20" s="173">
        <f>SUM(K21:K23)</f>
        <v>13833</v>
      </c>
      <c r="M20" s="141"/>
    </row>
    <row r="21" spans="2:14" ht="15.75" x14ac:dyDescent="0.25">
      <c r="B21" s="288" t="s">
        <v>17</v>
      </c>
      <c r="C21" s="289"/>
      <c r="D21" s="289"/>
      <c r="E21" s="289"/>
      <c r="F21" s="172">
        <f>F22+F23+F24+F25</f>
        <v>44091</v>
      </c>
      <c r="G21" s="47"/>
      <c r="H21" s="261" t="s">
        <v>16</v>
      </c>
      <c r="I21" s="261"/>
      <c r="J21" s="261"/>
      <c r="K21" s="216">
        <v>6000</v>
      </c>
      <c r="M21" s="140"/>
      <c r="N21" s="140"/>
    </row>
    <row r="22" spans="2:14" ht="15.75" x14ac:dyDescent="0.25">
      <c r="B22" s="154"/>
      <c r="C22" s="290" t="s">
        <v>19</v>
      </c>
      <c r="D22" s="290"/>
      <c r="E22" s="290"/>
      <c r="F22" s="219">
        <v>5368</v>
      </c>
      <c r="G22" s="47"/>
      <c r="H22" s="186" t="s">
        <v>18</v>
      </c>
      <c r="I22" s="186" t="s">
        <v>18</v>
      </c>
      <c r="J22" s="186"/>
      <c r="K22" s="216">
        <v>838</v>
      </c>
      <c r="M22" s="140"/>
      <c r="N22"/>
    </row>
    <row r="23" spans="2:14" ht="15.75" x14ac:dyDescent="0.25">
      <c r="B23" s="154"/>
      <c r="C23" s="291" t="s">
        <v>21</v>
      </c>
      <c r="D23" s="291"/>
      <c r="E23" s="291"/>
      <c r="F23" s="219">
        <v>39263</v>
      </c>
      <c r="G23" s="47"/>
      <c r="H23" s="186" t="s">
        <v>20</v>
      </c>
      <c r="I23" s="186" t="s">
        <v>20</v>
      </c>
      <c r="J23" s="186"/>
      <c r="K23" s="217">
        <v>6995</v>
      </c>
      <c r="N23" s="140"/>
    </row>
    <row r="24" spans="2:14" ht="15.75" x14ac:dyDescent="0.25">
      <c r="B24" s="158"/>
      <c r="C24" s="291" t="s">
        <v>66</v>
      </c>
      <c r="D24" s="291"/>
      <c r="E24" s="291"/>
      <c r="F24" s="219">
        <v>2935</v>
      </c>
      <c r="G24" s="48"/>
      <c r="H24" s="221"/>
      <c r="I24" s="221"/>
      <c r="J24" s="221"/>
      <c r="K24" s="174"/>
      <c r="M24" s="140"/>
    </row>
    <row r="25" spans="2:14" ht="15.75" x14ac:dyDescent="0.25">
      <c r="B25" s="154"/>
      <c r="C25" s="291" t="s">
        <v>22</v>
      </c>
      <c r="D25" s="291"/>
      <c r="E25" s="291"/>
      <c r="F25" s="219">
        <v>-3475</v>
      </c>
      <c r="G25" s="48"/>
      <c r="H25" s="221"/>
      <c r="I25" s="221"/>
      <c r="J25" s="221"/>
      <c r="K25" s="179"/>
    </row>
    <row r="26" spans="2:14" ht="15.75" x14ac:dyDescent="0.25">
      <c r="B26" s="154"/>
      <c r="C26" s="157"/>
      <c r="D26" s="157"/>
      <c r="E26" s="159"/>
      <c r="F26" s="178"/>
      <c r="G26" s="48"/>
      <c r="H26" s="21"/>
      <c r="I26" s="21"/>
      <c r="J26" s="21"/>
      <c r="K26" s="179"/>
      <c r="M26" s="141"/>
    </row>
    <row r="27" spans="2:14" ht="15.75" x14ac:dyDescent="0.25">
      <c r="B27" s="288" t="s">
        <v>23</v>
      </c>
      <c r="C27" s="289"/>
      <c r="D27" s="289"/>
      <c r="E27" s="289"/>
      <c r="F27" s="172">
        <f>F28+F29</f>
        <v>30064</v>
      </c>
      <c r="G27" s="50" t="s">
        <v>55</v>
      </c>
      <c r="H27" s="21"/>
      <c r="I27" s="21"/>
      <c r="J27" s="21"/>
      <c r="K27" s="191">
        <f>K28+K39+K50</f>
        <v>242155</v>
      </c>
      <c r="M27" s="116"/>
    </row>
    <row r="28" spans="2:14" ht="16.5" x14ac:dyDescent="0.25">
      <c r="B28" s="154"/>
      <c r="C28" s="291" t="s">
        <v>24</v>
      </c>
      <c r="D28" s="291"/>
      <c r="E28" s="291"/>
      <c r="F28" s="219">
        <v>30064</v>
      </c>
      <c r="G28" s="257" t="s">
        <v>25</v>
      </c>
      <c r="H28" s="258"/>
      <c r="I28" s="258"/>
      <c r="J28" s="258"/>
      <c r="K28" s="175">
        <f>K32</f>
        <v>51266</v>
      </c>
      <c r="M28" s="116"/>
    </row>
    <row r="29" spans="2:14" ht="15.75" x14ac:dyDescent="0.25">
      <c r="B29" s="154"/>
      <c r="C29" s="157" t="s">
        <v>85</v>
      </c>
      <c r="D29" s="157"/>
      <c r="E29" s="159"/>
      <c r="F29" s="171">
        <v>0</v>
      </c>
      <c r="G29" s="48"/>
      <c r="H29" s="21"/>
      <c r="I29" s="21"/>
      <c r="J29" s="21"/>
      <c r="K29" s="176"/>
    </row>
    <row r="30" spans="2:14" ht="15.75" hidden="1" x14ac:dyDescent="0.25">
      <c r="B30" s="288"/>
      <c r="C30" s="289"/>
      <c r="D30" s="289"/>
      <c r="E30" s="289"/>
      <c r="F30" s="178"/>
      <c r="G30" s="48"/>
      <c r="H30" s="21"/>
      <c r="I30" s="21"/>
      <c r="J30" s="21"/>
      <c r="K30" s="176"/>
    </row>
    <row r="31" spans="2:14" ht="15.75" hidden="1" x14ac:dyDescent="0.25">
      <c r="B31" s="160"/>
      <c r="C31" s="290"/>
      <c r="D31" s="290"/>
      <c r="E31" s="155"/>
      <c r="F31" s="178"/>
      <c r="G31" s="67"/>
      <c r="H31" s="68"/>
      <c r="I31" s="68"/>
      <c r="J31" s="68"/>
      <c r="K31" s="176"/>
    </row>
    <row r="32" spans="2:14" ht="15.75" x14ac:dyDescent="0.25">
      <c r="B32" s="160"/>
      <c r="C32" s="290"/>
      <c r="D32" s="290"/>
      <c r="E32" s="155"/>
      <c r="F32" s="178"/>
      <c r="G32" s="257" t="s">
        <v>10</v>
      </c>
      <c r="H32" s="258"/>
      <c r="I32" s="258"/>
      <c r="J32" s="258"/>
      <c r="K32" s="175">
        <f>SUM(K33+K34+K35+K36+K37)</f>
        <v>51266</v>
      </c>
      <c r="M32" s="116"/>
    </row>
    <row r="33" spans="2:12" ht="15.75" x14ac:dyDescent="0.25">
      <c r="B33" s="188" t="s">
        <v>26</v>
      </c>
      <c r="C33" s="189"/>
      <c r="D33" s="189"/>
      <c r="E33" s="189"/>
      <c r="F33" s="172">
        <f>F34+F35</f>
        <v>8565</v>
      </c>
      <c r="G33" s="48"/>
      <c r="H33" s="21" t="s">
        <v>57</v>
      </c>
      <c r="I33" s="21" t="s">
        <v>57</v>
      </c>
      <c r="J33" s="21"/>
      <c r="K33" s="187">
        <v>21371</v>
      </c>
    </row>
    <row r="34" spans="2:12" ht="15.75" x14ac:dyDescent="0.25">
      <c r="B34" s="154"/>
      <c r="C34" s="291" t="s">
        <v>27</v>
      </c>
      <c r="D34" s="291"/>
      <c r="E34" s="291"/>
      <c r="F34" s="219">
        <v>9638</v>
      </c>
      <c r="G34" s="67"/>
      <c r="H34" s="68"/>
      <c r="I34" s="21" t="s">
        <v>12</v>
      </c>
      <c r="J34" s="21"/>
      <c r="K34" s="187">
        <v>2716</v>
      </c>
    </row>
    <row r="35" spans="2:12" ht="15.75" x14ac:dyDescent="0.25">
      <c r="B35" s="154"/>
      <c r="C35" s="291" t="s">
        <v>85</v>
      </c>
      <c r="D35" s="291"/>
      <c r="E35" s="291"/>
      <c r="F35" s="219">
        <v>-1073</v>
      </c>
      <c r="G35" s="48"/>
      <c r="H35" s="21"/>
      <c r="I35" s="21" t="s">
        <v>84</v>
      </c>
      <c r="J35" s="21"/>
      <c r="K35" s="187">
        <v>625</v>
      </c>
    </row>
    <row r="36" spans="2:12" ht="15.75" x14ac:dyDescent="0.25">
      <c r="B36" s="154"/>
      <c r="C36" s="156"/>
      <c r="D36" s="156"/>
      <c r="E36" s="156"/>
      <c r="F36" s="178"/>
      <c r="G36" s="48"/>
      <c r="H36" s="21"/>
      <c r="I36" s="21" t="s">
        <v>101</v>
      </c>
      <c r="J36" s="21"/>
      <c r="K36" s="187">
        <v>6484</v>
      </c>
    </row>
    <row r="37" spans="2:12" ht="15.75" x14ac:dyDescent="0.25">
      <c r="B37" s="158" t="s">
        <v>55</v>
      </c>
      <c r="C37" s="156"/>
      <c r="D37" s="156"/>
      <c r="E37" s="156"/>
      <c r="F37" s="190">
        <f>F38+F50</f>
        <v>58047</v>
      </c>
      <c r="G37" s="48"/>
      <c r="H37" s="21"/>
      <c r="I37" s="21" t="s">
        <v>105</v>
      </c>
      <c r="J37" s="21"/>
      <c r="K37" s="187">
        <v>20070</v>
      </c>
    </row>
    <row r="38" spans="2:12" ht="15.75" x14ac:dyDescent="0.25">
      <c r="B38" s="161" t="s">
        <v>28</v>
      </c>
      <c r="C38" s="157"/>
      <c r="D38" s="157"/>
      <c r="E38" s="159"/>
      <c r="F38" s="171">
        <f>F40+F47</f>
        <v>53751</v>
      </c>
      <c r="G38" s="48"/>
      <c r="H38" s="21"/>
      <c r="I38" s="21"/>
      <c r="J38" s="21"/>
      <c r="K38" s="187"/>
    </row>
    <row r="39" spans="2:12" ht="15.75" x14ac:dyDescent="0.25">
      <c r="B39" s="162"/>
      <c r="C39" s="157"/>
      <c r="D39" s="157"/>
      <c r="E39" s="159"/>
      <c r="F39" s="178"/>
      <c r="G39" s="246" t="s">
        <v>29</v>
      </c>
      <c r="H39" s="247"/>
      <c r="I39" s="247"/>
      <c r="J39" s="21"/>
      <c r="K39" s="175">
        <f>SUM(K40:K45)</f>
        <v>189640</v>
      </c>
    </row>
    <row r="40" spans="2:12" ht="17.25" customHeight="1" x14ac:dyDescent="0.25">
      <c r="B40" s="288" t="s">
        <v>81</v>
      </c>
      <c r="C40" s="289"/>
      <c r="D40" s="289"/>
      <c r="E40" s="289"/>
      <c r="F40" s="172">
        <f>F41+F42+F43+F44</f>
        <v>49823</v>
      </c>
      <c r="G40" s="48"/>
      <c r="H40" s="255" t="s">
        <v>30</v>
      </c>
      <c r="I40" s="255"/>
      <c r="J40" s="255"/>
      <c r="K40" s="187">
        <v>179777</v>
      </c>
    </row>
    <row r="41" spans="2:12" ht="15.75" x14ac:dyDescent="0.25">
      <c r="B41" s="158"/>
      <c r="C41" s="290" t="s">
        <v>19</v>
      </c>
      <c r="D41" s="290"/>
      <c r="E41" s="290"/>
      <c r="F41" s="219">
        <v>2541</v>
      </c>
      <c r="G41" s="48"/>
      <c r="H41" s="255" t="s">
        <v>88</v>
      </c>
      <c r="I41" s="255"/>
      <c r="J41" s="255"/>
      <c r="K41" s="187">
        <v>0</v>
      </c>
    </row>
    <row r="42" spans="2:12" ht="15.75" x14ac:dyDescent="0.25">
      <c r="B42" s="158"/>
      <c r="C42" s="291" t="s">
        <v>21</v>
      </c>
      <c r="D42" s="291"/>
      <c r="E42" s="291"/>
      <c r="F42" s="219">
        <v>44733</v>
      </c>
      <c r="G42" s="48"/>
      <c r="H42" s="255" t="s">
        <v>91</v>
      </c>
      <c r="I42" s="255"/>
      <c r="J42" s="255"/>
      <c r="K42" s="187">
        <v>4002</v>
      </c>
    </row>
    <row r="43" spans="2:12" ht="15.75" x14ac:dyDescent="0.25">
      <c r="B43" s="158"/>
      <c r="C43" s="291" t="s">
        <v>66</v>
      </c>
      <c r="D43" s="291"/>
      <c r="E43" s="291"/>
      <c r="F43" s="219">
        <v>5917</v>
      </c>
      <c r="G43" s="48"/>
      <c r="H43" s="255" t="s">
        <v>89</v>
      </c>
      <c r="I43" s="255"/>
      <c r="J43" s="255"/>
      <c r="K43" s="187">
        <v>2586</v>
      </c>
    </row>
    <row r="44" spans="2:12" ht="15.75" x14ac:dyDescent="0.25">
      <c r="B44" s="158"/>
      <c r="C44" s="291" t="s">
        <v>22</v>
      </c>
      <c r="D44" s="291"/>
      <c r="E44" s="291"/>
      <c r="F44" s="219">
        <v>-3368</v>
      </c>
      <c r="G44" s="48"/>
      <c r="H44" s="255" t="s">
        <v>90</v>
      </c>
      <c r="I44" s="255"/>
      <c r="J44" s="255"/>
      <c r="K44" s="187">
        <v>3575</v>
      </c>
    </row>
    <row r="45" spans="2:12" ht="15.75" x14ac:dyDescent="0.25">
      <c r="B45" s="288"/>
      <c r="C45" s="289"/>
      <c r="D45" s="289"/>
      <c r="E45" s="289"/>
      <c r="F45" s="177"/>
      <c r="G45" s="48"/>
      <c r="H45" s="21"/>
      <c r="I45" s="238" t="s">
        <v>106</v>
      </c>
      <c r="J45" s="238"/>
      <c r="K45" s="214">
        <v>-300</v>
      </c>
    </row>
    <row r="46" spans="2:12" ht="15.75" x14ac:dyDescent="0.25">
      <c r="B46" s="158"/>
      <c r="C46" s="291"/>
      <c r="D46" s="291"/>
      <c r="E46" s="291"/>
      <c r="F46" s="66"/>
      <c r="G46" s="48"/>
      <c r="H46" s="21"/>
      <c r="I46" s="21"/>
      <c r="J46" s="21"/>
      <c r="K46" s="184"/>
    </row>
    <row r="47" spans="2:12" ht="15" customHeight="1" x14ac:dyDescent="0.25">
      <c r="B47" s="288" t="s">
        <v>23</v>
      </c>
      <c r="C47" s="289"/>
      <c r="D47" s="289"/>
      <c r="E47" s="289"/>
      <c r="F47" s="172">
        <f>F48+F49</f>
        <v>3928</v>
      </c>
      <c r="G47" s="48"/>
      <c r="H47" s="21"/>
      <c r="I47" s="21"/>
      <c r="J47" s="21"/>
      <c r="K47" s="184"/>
      <c r="L47" s="21"/>
    </row>
    <row r="48" spans="2:12" ht="15.75" customHeight="1" x14ac:dyDescent="0.25">
      <c r="B48" s="158"/>
      <c r="C48" s="291" t="s">
        <v>58</v>
      </c>
      <c r="D48" s="291"/>
      <c r="E48" s="291"/>
      <c r="F48" s="219">
        <v>3928</v>
      </c>
      <c r="G48" s="50"/>
      <c r="H48" s="225"/>
      <c r="I48" s="225"/>
      <c r="J48" s="225"/>
      <c r="K48" s="169"/>
      <c r="L48" s="21"/>
    </row>
    <row r="49" spans="2:16" ht="15.75" customHeight="1" x14ac:dyDescent="0.25">
      <c r="B49" s="158"/>
      <c r="C49" s="291"/>
      <c r="D49" s="291"/>
      <c r="E49" s="291"/>
      <c r="F49" s="66"/>
      <c r="G49" s="50"/>
      <c r="H49" s="225"/>
      <c r="I49" s="225"/>
      <c r="J49" s="225"/>
      <c r="K49" s="170"/>
      <c r="L49" s="21"/>
    </row>
    <row r="50" spans="2:16" ht="15.75" x14ac:dyDescent="0.25">
      <c r="B50" s="286" t="s">
        <v>37</v>
      </c>
      <c r="C50" s="287"/>
      <c r="D50" s="287"/>
      <c r="E50" s="287"/>
      <c r="F50" s="169">
        <f>SUM(F51+F55+F58+F61)</f>
        <v>4296</v>
      </c>
      <c r="G50" s="50" t="s">
        <v>33</v>
      </c>
      <c r="H50" s="220"/>
      <c r="I50" s="220"/>
      <c r="J50" s="220"/>
      <c r="K50" s="169">
        <f>SUM(K52:K58)</f>
        <v>1249</v>
      </c>
      <c r="L50" s="199"/>
    </row>
    <row r="51" spans="2:16" ht="15.75" x14ac:dyDescent="0.25">
      <c r="B51" s="288" t="s">
        <v>67</v>
      </c>
      <c r="C51" s="289"/>
      <c r="D51" s="289"/>
      <c r="E51" s="289"/>
      <c r="F51" s="169">
        <f>F52+F53+F54</f>
        <v>3589</v>
      </c>
      <c r="G51" s="50"/>
      <c r="H51" s="220"/>
      <c r="I51" s="220"/>
      <c r="J51" s="220"/>
      <c r="K51" s="170"/>
      <c r="P51" s="7"/>
    </row>
    <row r="52" spans="2:16" ht="15.75" x14ac:dyDescent="0.25">
      <c r="B52" s="154"/>
      <c r="C52" s="290" t="s">
        <v>68</v>
      </c>
      <c r="D52" s="290"/>
      <c r="E52" s="290"/>
      <c r="F52" s="219">
        <v>2422</v>
      </c>
      <c r="G52" s="48"/>
      <c r="H52" s="299" t="s">
        <v>34</v>
      </c>
      <c r="I52" s="299"/>
      <c r="J52" s="299"/>
      <c r="K52" s="170">
        <v>14108</v>
      </c>
    </row>
    <row r="53" spans="2:16" ht="15.75" x14ac:dyDescent="0.25">
      <c r="B53" s="154"/>
      <c r="C53" s="290" t="s">
        <v>69</v>
      </c>
      <c r="D53" s="290"/>
      <c r="E53" s="290"/>
      <c r="F53" s="219">
        <v>1867</v>
      </c>
      <c r="G53" s="48"/>
      <c r="H53" s="229"/>
      <c r="I53" s="299" t="s">
        <v>36</v>
      </c>
      <c r="J53" s="299"/>
      <c r="K53" s="170">
        <v>0</v>
      </c>
      <c r="L53" s="21"/>
    </row>
    <row r="54" spans="2:16" s="19" customFormat="1" ht="15.75" x14ac:dyDescent="0.25">
      <c r="B54" s="154"/>
      <c r="C54" s="290" t="s">
        <v>40</v>
      </c>
      <c r="D54" s="290"/>
      <c r="E54" s="290"/>
      <c r="F54" s="219">
        <v>-700</v>
      </c>
      <c r="G54" s="48"/>
      <c r="H54" s="299" t="s">
        <v>73</v>
      </c>
      <c r="I54" s="299"/>
      <c r="J54" s="299"/>
      <c r="K54" s="170">
        <v>-12220</v>
      </c>
      <c r="M54" s="5"/>
      <c r="N54" s="5"/>
    </row>
    <row r="55" spans="2:16" ht="15.75" x14ac:dyDescent="0.25">
      <c r="B55" s="288" t="s">
        <v>70</v>
      </c>
      <c r="C55" s="289"/>
      <c r="D55" s="289"/>
      <c r="E55" s="289"/>
      <c r="F55" s="169">
        <f>F56+F57</f>
        <v>495</v>
      </c>
      <c r="G55" s="48"/>
      <c r="H55" s="299" t="s">
        <v>86</v>
      </c>
      <c r="I55" s="299"/>
      <c r="J55" s="299"/>
      <c r="K55" s="170">
        <v>0</v>
      </c>
    </row>
    <row r="56" spans="2:16" ht="15.75" x14ac:dyDescent="0.25">
      <c r="B56" s="154"/>
      <c r="C56" s="290" t="s">
        <v>71</v>
      </c>
      <c r="D56" s="290"/>
      <c r="E56" s="290"/>
      <c r="F56" s="219">
        <v>1627</v>
      </c>
      <c r="G56" s="48"/>
      <c r="H56" s="299" t="s">
        <v>95</v>
      </c>
      <c r="I56" s="299"/>
      <c r="J56" s="299"/>
      <c r="K56" s="170">
        <v>-639</v>
      </c>
    </row>
    <row r="57" spans="2:16" ht="15.75" x14ac:dyDescent="0.25">
      <c r="B57" s="154"/>
      <c r="C57" s="290" t="s">
        <v>40</v>
      </c>
      <c r="D57" s="290"/>
      <c r="E57" s="290"/>
      <c r="F57" s="219">
        <v>-1132</v>
      </c>
      <c r="G57" s="48"/>
      <c r="H57" s="299" t="s">
        <v>92</v>
      </c>
      <c r="I57" s="299"/>
      <c r="J57" s="299"/>
      <c r="K57" s="170">
        <v>0</v>
      </c>
    </row>
    <row r="58" spans="2:16" ht="15.75" x14ac:dyDescent="0.25">
      <c r="B58" s="288" t="s">
        <v>75</v>
      </c>
      <c r="C58" s="289"/>
      <c r="D58" s="289"/>
      <c r="E58" s="289"/>
      <c r="F58" s="169">
        <f>F59+F60</f>
        <v>0</v>
      </c>
      <c r="G58" s="48"/>
      <c r="H58" s="255"/>
      <c r="I58" s="255"/>
      <c r="J58" s="255"/>
      <c r="K58" s="176"/>
    </row>
    <row r="59" spans="2:16" ht="15.75" x14ac:dyDescent="0.25">
      <c r="B59" s="154"/>
      <c r="C59" s="290" t="s">
        <v>42</v>
      </c>
      <c r="D59" s="290"/>
      <c r="E59" s="290"/>
      <c r="F59" s="170">
        <v>0</v>
      </c>
      <c r="G59" s="48"/>
      <c r="H59" s="21"/>
      <c r="I59" s="35"/>
      <c r="J59" s="21"/>
      <c r="K59" s="180"/>
    </row>
    <row r="60" spans="2:16" ht="15.75" x14ac:dyDescent="0.25">
      <c r="B60" s="154"/>
      <c r="C60" s="290" t="s">
        <v>41</v>
      </c>
      <c r="D60" s="290"/>
      <c r="E60" s="290"/>
      <c r="F60" s="170">
        <v>0</v>
      </c>
      <c r="G60" s="48"/>
      <c r="H60" s="21"/>
      <c r="I60" s="21"/>
      <c r="J60" s="21"/>
      <c r="K60" s="180"/>
    </row>
    <row r="61" spans="2:16" ht="15.75" x14ac:dyDescent="0.25">
      <c r="B61" s="292" t="s">
        <v>76</v>
      </c>
      <c r="C61" s="293"/>
      <c r="D61" s="293"/>
      <c r="E61" s="293"/>
      <c r="F61" s="169">
        <f>F62+F63</f>
        <v>212</v>
      </c>
      <c r="G61" s="48"/>
      <c r="H61" s="21"/>
      <c r="I61" s="21"/>
      <c r="J61" s="21"/>
      <c r="K61" s="180"/>
    </row>
    <row r="62" spans="2:16" ht="15.75" x14ac:dyDescent="0.25">
      <c r="B62" s="154"/>
      <c r="C62" s="290" t="s">
        <v>56</v>
      </c>
      <c r="D62" s="290"/>
      <c r="E62" s="290"/>
      <c r="F62" s="219">
        <v>393</v>
      </c>
      <c r="G62" s="48"/>
      <c r="H62" s="221"/>
      <c r="I62" s="221"/>
      <c r="J62" s="221"/>
      <c r="K62" s="179"/>
    </row>
    <row r="63" spans="2:16" ht="15.75" x14ac:dyDescent="0.25">
      <c r="B63" s="154"/>
      <c r="C63" s="290" t="s">
        <v>41</v>
      </c>
      <c r="D63" s="290"/>
      <c r="E63" s="290"/>
      <c r="F63" s="219">
        <v>-181</v>
      </c>
      <c r="G63" s="48"/>
      <c r="H63" s="221"/>
      <c r="I63" s="221"/>
      <c r="J63" s="221"/>
      <c r="K63" s="179"/>
    </row>
    <row r="64" spans="2:16" ht="15.75" x14ac:dyDescent="0.25">
      <c r="B64" s="286" t="s">
        <v>82</v>
      </c>
      <c r="C64" s="287"/>
      <c r="D64" s="287"/>
      <c r="E64" s="287"/>
      <c r="F64" s="169">
        <f>(F50+F38+F11)</f>
        <v>265672</v>
      </c>
      <c r="G64" s="224" t="s">
        <v>44</v>
      </c>
      <c r="H64" s="221"/>
      <c r="I64" s="225"/>
      <c r="J64" s="225"/>
      <c r="K64" s="175">
        <f>K39+K11+K28+K50</f>
        <v>265672</v>
      </c>
      <c r="P64" s="231">
        <f>F64-K64</f>
        <v>0</v>
      </c>
    </row>
    <row r="65" spans="2:13" ht="16.5" thickBot="1" x14ac:dyDescent="0.3">
      <c r="B65" s="163"/>
      <c r="C65" s="164"/>
      <c r="D65" s="164"/>
      <c r="E65" s="164"/>
      <c r="F65" s="165"/>
      <c r="G65" s="166"/>
      <c r="H65" s="225"/>
      <c r="I65" s="167"/>
      <c r="J65" s="167"/>
      <c r="K65" s="168"/>
    </row>
    <row r="66" spans="2:13" ht="16.5" thickBot="1" x14ac:dyDescent="0.3">
      <c r="B66" s="201"/>
      <c r="C66" s="38"/>
      <c r="D66" s="38"/>
      <c r="E66" s="38"/>
      <c r="F66" s="38"/>
      <c r="G66" s="38"/>
      <c r="H66" s="167"/>
      <c r="I66" s="38"/>
      <c r="J66" s="38"/>
      <c r="K66" s="202"/>
    </row>
    <row r="67" spans="2:13" ht="15.75" x14ac:dyDescent="0.2">
      <c r="B67" s="181"/>
      <c r="C67" s="182"/>
      <c r="D67" s="182"/>
      <c r="E67" s="182"/>
      <c r="F67" s="182"/>
      <c r="G67" s="182"/>
      <c r="H67" s="38"/>
      <c r="I67" s="182"/>
      <c r="J67" s="182"/>
      <c r="K67" s="183"/>
    </row>
    <row r="68" spans="2:13" s="19" customFormat="1" ht="24" customHeight="1" x14ac:dyDescent="0.2">
      <c r="B68" s="296" t="s">
        <v>45</v>
      </c>
      <c r="C68" s="249"/>
      <c r="D68" s="249"/>
      <c r="E68" s="249"/>
      <c r="F68" s="249"/>
      <c r="G68" s="249" t="s">
        <v>46</v>
      </c>
      <c r="H68" s="249"/>
      <c r="I68" s="249"/>
      <c r="J68" s="249"/>
      <c r="K68" s="195"/>
      <c r="M68" s="70"/>
    </row>
    <row r="69" spans="2:13" s="19" customFormat="1" ht="15" customHeight="1" x14ac:dyDescent="0.2">
      <c r="B69" s="227"/>
      <c r="C69" s="226"/>
      <c r="D69" s="226"/>
      <c r="E69" s="226"/>
      <c r="F69" s="226"/>
      <c r="G69" s="226"/>
      <c r="H69" s="226"/>
      <c r="I69" s="226"/>
      <c r="J69" s="226"/>
      <c r="K69" s="195"/>
      <c r="M69" s="70"/>
    </row>
    <row r="70" spans="2:13" s="19" customFormat="1" ht="15" customHeight="1" x14ac:dyDescent="0.25">
      <c r="B70" s="294" t="s">
        <v>98</v>
      </c>
      <c r="C70" s="240"/>
      <c r="D70" s="240"/>
      <c r="E70" s="240"/>
      <c r="F70" s="240"/>
      <c r="G70" s="233" t="s">
        <v>102</v>
      </c>
      <c r="H70" s="233"/>
      <c r="I70" s="233"/>
      <c r="J70" s="233"/>
      <c r="K70" s="196"/>
    </row>
    <row r="71" spans="2:13" s="7" customFormat="1" ht="15" customHeight="1" x14ac:dyDescent="0.25">
      <c r="B71" s="295" t="s">
        <v>87</v>
      </c>
      <c r="C71" s="233"/>
      <c r="D71" s="233"/>
      <c r="E71" s="233"/>
      <c r="F71" s="233"/>
      <c r="G71" s="233" t="s">
        <v>103</v>
      </c>
      <c r="H71" s="233"/>
      <c r="I71" s="233"/>
      <c r="J71" s="233"/>
      <c r="K71" s="196"/>
    </row>
    <row r="72" spans="2:13" s="7" customFormat="1" ht="15.75" x14ac:dyDescent="0.25">
      <c r="B72" s="213"/>
      <c r="C72" s="193"/>
      <c r="D72" s="193"/>
      <c r="E72" s="193"/>
      <c r="F72" s="193"/>
      <c r="G72" s="233"/>
      <c r="H72" s="233"/>
      <c r="I72" s="233"/>
      <c r="J72" s="233"/>
      <c r="K72" s="196"/>
    </row>
    <row r="73" spans="2:13" s="7" customFormat="1" ht="15" customHeight="1" x14ac:dyDescent="0.25">
      <c r="B73" s="294" t="s">
        <v>52</v>
      </c>
      <c r="C73" s="240"/>
      <c r="D73" s="240"/>
      <c r="E73" s="240"/>
      <c r="F73" s="240"/>
      <c r="G73" s="233"/>
      <c r="H73" s="233"/>
      <c r="I73" s="233"/>
      <c r="J73" s="233"/>
      <c r="K73" s="196"/>
    </row>
    <row r="74" spans="2:13" ht="15" customHeight="1" x14ac:dyDescent="0.25">
      <c r="B74" s="295" t="s">
        <v>93</v>
      </c>
      <c r="C74" s="233"/>
      <c r="D74" s="233"/>
      <c r="E74" s="233"/>
      <c r="F74" s="233"/>
      <c r="G74" s="240" t="s">
        <v>94</v>
      </c>
      <c r="H74" s="240"/>
      <c r="I74" s="240"/>
      <c r="J74" s="240"/>
      <c r="K74" s="185"/>
    </row>
    <row r="75" spans="2:13" ht="15" customHeight="1" x14ac:dyDescent="0.25">
      <c r="B75" s="294"/>
      <c r="C75" s="240"/>
      <c r="D75" s="240"/>
      <c r="E75" s="240"/>
      <c r="F75" s="240"/>
      <c r="G75" s="233" t="s">
        <v>97</v>
      </c>
      <c r="H75" s="233"/>
      <c r="I75" s="233"/>
      <c r="J75" s="233"/>
      <c r="K75" s="194"/>
    </row>
    <row r="76" spans="2:13" s="7" customFormat="1" ht="15" customHeight="1" x14ac:dyDescent="0.25">
      <c r="B76" s="294" t="s">
        <v>99</v>
      </c>
      <c r="C76" s="240"/>
      <c r="D76" s="240"/>
      <c r="E76" s="240"/>
      <c r="F76" s="240"/>
      <c r="G76" s="233" t="s">
        <v>96</v>
      </c>
      <c r="H76" s="233"/>
      <c r="I76" s="233"/>
      <c r="J76" s="233"/>
      <c r="K76" s="196"/>
      <c r="L76" s="26"/>
    </row>
    <row r="77" spans="2:13" ht="15" customHeight="1" thickBot="1" x14ac:dyDescent="0.3">
      <c r="B77" s="297" t="s">
        <v>100</v>
      </c>
      <c r="C77" s="298"/>
      <c r="D77" s="298"/>
      <c r="E77" s="298"/>
      <c r="F77" s="298"/>
      <c r="G77" s="298"/>
      <c r="H77" s="298"/>
      <c r="I77" s="298"/>
      <c r="J77" s="298"/>
      <c r="K77" s="198"/>
    </row>
    <row r="78" spans="2:13" s="7" customFormat="1" ht="16.5" thickBot="1" x14ac:dyDescent="0.3">
      <c r="C78" s="5"/>
      <c r="D78" s="5"/>
      <c r="E78" s="27"/>
      <c r="F78" s="27"/>
      <c r="G78" s="5"/>
      <c r="H78" s="197"/>
      <c r="I78" s="5"/>
      <c r="J78" s="27"/>
      <c r="K78" s="28"/>
    </row>
    <row r="79" spans="2:13" x14ac:dyDescent="0.2">
      <c r="B79" s="29"/>
      <c r="C79" s="29"/>
      <c r="D79" s="29"/>
      <c r="E79" s="29"/>
      <c r="F79" s="29"/>
      <c r="G79" s="29"/>
      <c r="I79" s="29"/>
      <c r="J79" s="29"/>
      <c r="K79" s="29"/>
    </row>
    <row r="80" spans="2:13" x14ac:dyDescent="0.2">
      <c r="H80" s="29"/>
    </row>
    <row r="82" spans="7:11" x14ac:dyDescent="0.2">
      <c r="G82" s="30"/>
    </row>
    <row r="84" spans="7:11" x14ac:dyDescent="0.2">
      <c r="K84" s="31"/>
    </row>
  </sheetData>
  <mergeCells count="89">
    <mergeCell ref="B75:F75"/>
    <mergeCell ref="G75:J75"/>
    <mergeCell ref="B76:F76"/>
    <mergeCell ref="G76:J76"/>
    <mergeCell ref="B77:F77"/>
    <mergeCell ref="G77:J77"/>
    <mergeCell ref="B71:F71"/>
    <mergeCell ref="G71:J71"/>
    <mergeCell ref="G72:J72"/>
    <mergeCell ref="B73:F73"/>
    <mergeCell ref="G73:J73"/>
    <mergeCell ref="B74:F74"/>
    <mergeCell ref="G74:J74"/>
    <mergeCell ref="C63:E63"/>
    <mergeCell ref="B64:E64"/>
    <mergeCell ref="B68:F68"/>
    <mergeCell ref="G68:J68"/>
    <mergeCell ref="B70:F70"/>
    <mergeCell ref="G70:J70"/>
    <mergeCell ref="B58:E58"/>
    <mergeCell ref="H58:J58"/>
    <mergeCell ref="C59:E59"/>
    <mergeCell ref="C60:E60"/>
    <mergeCell ref="B61:E61"/>
    <mergeCell ref="C62:E62"/>
    <mergeCell ref="B55:E55"/>
    <mergeCell ref="H55:J55"/>
    <mergeCell ref="C56:E56"/>
    <mergeCell ref="H56:J56"/>
    <mergeCell ref="C57:E57"/>
    <mergeCell ref="H57:J57"/>
    <mergeCell ref="C52:E52"/>
    <mergeCell ref="H52:J52"/>
    <mergeCell ref="C53:E53"/>
    <mergeCell ref="I53:J53"/>
    <mergeCell ref="C54:E54"/>
    <mergeCell ref="H54:J54"/>
    <mergeCell ref="C46:E46"/>
    <mergeCell ref="B47:E47"/>
    <mergeCell ref="C48:E48"/>
    <mergeCell ref="C49:E49"/>
    <mergeCell ref="B50:E50"/>
    <mergeCell ref="B51:E51"/>
    <mergeCell ref="C42:E42"/>
    <mergeCell ref="H43:J43"/>
    <mergeCell ref="C43:E43"/>
    <mergeCell ref="H44:J44"/>
    <mergeCell ref="C44:E44"/>
    <mergeCell ref="I45:J45"/>
    <mergeCell ref="H42:J42"/>
    <mergeCell ref="B45:E45"/>
    <mergeCell ref="C35:E35"/>
    <mergeCell ref="G39:I39"/>
    <mergeCell ref="H40:J40"/>
    <mergeCell ref="B40:E40"/>
    <mergeCell ref="H41:J41"/>
    <mergeCell ref="C41:E41"/>
    <mergeCell ref="G28:J28"/>
    <mergeCell ref="B30:E30"/>
    <mergeCell ref="C31:D31"/>
    <mergeCell ref="C32:D32"/>
    <mergeCell ref="G32:J32"/>
    <mergeCell ref="C34:E34"/>
    <mergeCell ref="C22:E22"/>
    <mergeCell ref="C23:E23"/>
    <mergeCell ref="C24:E24"/>
    <mergeCell ref="C25:E25"/>
    <mergeCell ref="B27:E27"/>
    <mergeCell ref="C28:E28"/>
    <mergeCell ref="C16:E16"/>
    <mergeCell ref="B18:E18"/>
    <mergeCell ref="C19:E19"/>
    <mergeCell ref="C20:E20"/>
    <mergeCell ref="G20:J20"/>
    <mergeCell ref="B21:E21"/>
    <mergeCell ref="H21:J21"/>
    <mergeCell ref="B11:E11"/>
    <mergeCell ref="G11:J11"/>
    <mergeCell ref="B13:E13"/>
    <mergeCell ref="H13:J13"/>
    <mergeCell ref="G14:K14"/>
    <mergeCell ref="B15:E15"/>
    <mergeCell ref="G15:J15"/>
    <mergeCell ref="C4:C5"/>
    <mergeCell ref="D4:D5"/>
    <mergeCell ref="B6:F6"/>
    <mergeCell ref="B7:K8"/>
    <mergeCell ref="B9:F9"/>
    <mergeCell ref="G9:K9"/>
  </mergeCells>
  <printOptions horizontalCentered="1"/>
  <pageMargins left="0.59055118110236227" right="0.39370078740157483" top="0.78740157480314965" bottom="0.39370078740157483" header="0.31496062992125984" footer="0.11811023622047245"/>
  <pageSetup paperSize="9" scale="60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JAN 2014</vt:lpstr>
      <vt:lpstr>FEV 2014 </vt:lpstr>
      <vt:lpstr>MAR 2014 </vt:lpstr>
      <vt:lpstr>ABR 2014  </vt:lpstr>
      <vt:lpstr>MAI 2014  </vt:lpstr>
      <vt:lpstr>JUN 2014</vt:lpstr>
      <vt:lpstr>ABRIL 2020</vt:lpstr>
      <vt:lpstr>'ABRIL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Edimar da Paixao Mendes</cp:lastModifiedBy>
  <cp:lastPrinted>2020-05-22T18:54:37Z</cp:lastPrinted>
  <dcterms:created xsi:type="dcterms:W3CDTF">2009-01-05T20:09:54Z</dcterms:created>
  <dcterms:modified xsi:type="dcterms:W3CDTF">2020-05-22T19:43:11Z</dcterms:modified>
</cp:coreProperties>
</file>