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showHorizontalScroll="0" xWindow="-120" yWindow="-120" windowWidth="29040" windowHeight="15840" tabRatio="630" firstSheet="2" activeTab="2"/>
  </bookViews>
  <sheets>
    <sheet name="DRM EXERCÍCIO DE 2016" sheetId="4" state="hidden" r:id="rId1"/>
    <sheet name="Plan1" sheetId="5" state="hidden" r:id="rId2"/>
    <sheet name="DRM EXERCÍCIO DE 2019" sheetId="6" r:id="rId3"/>
  </sheets>
  <definedNames>
    <definedName name="_xlnm.Print_Area" localSheetId="0">'DRM EXERCÍCIO DE 2016'!$A$1:$D$66</definedName>
    <definedName name="_xlnm.Print_Area" localSheetId="2">'DRM EXERCÍCIO DE 2019'!$A$1:$D$65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5" i="6" l="1"/>
  <c r="B38" i="6"/>
  <c r="B40" i="6"/>
  <c r="B44" i="6" l="1"/>
  <c r="B41" i="6"/>
  <c r="B27" i="6" l="1"/>
  <c r="B29" i="6" l="1"/>
  <c r="B28" i="6"/>
  <c r="G31" i="6"/>
  <c r="C31" i="6" s="1"/>
  <c r="G18" i="6"/>
  <c r="C18" i="6" s="1"/>
  <c r="B17" i="6"/>
  <c r="E16" i="6"/>
  <c r="G44" i="6"/>
  <c r="C44" i="6" s="1"/>
  <c r="G43" i="6"/>
  <c r="C43" i="6" s="1"/>
  <c r="B43" i="6"/>
  <c r="G42" i="6"/>
  <c r="C42" i="6" s="1"/>
  <c r="B42" i="6"/>
  <c r="G41" i="6"/>
  <c r="C41" i="6" s="1"/>
  <c r="F40" i="6"/>
  <c r="E40" i="6"/>
  <c r="D40" i="6"/>
  <c r="D39" i="6"/>
  <c r="G37" i="6"/>
  <c r="D37" i="6"/>
  <c r="G36" i="6"/>
  <c r="C36" i="6" s="1"/>
  <c r="B36" i="6"/>
  <c r="G35" i="6"/>
  <c r="D35" i="6"/>
  <c r="G33" i="6"/>
  <c r="D33" i="6"/>
  <c r="B31" i="6"/>
  <c r="G30" i="6"/>
  <c r="C30" i="6" s="1"/>
  <c r="B30" i="6"/>
  <c r="G27" i="6"/>
  <c r="C27" i="6" s="1"/>
  <c r="D26" i="6"/>
  <c r="G25" i="6"/>
  <c r="D25" i="6"/>
  <c r="J23" i="6"/>
  <c r="G23" i="6"/>
  <c r="D23" i="6"/>
  <c r="G22" i="6"/>
  <c r="B22" i="6"/>
  <c r="G21" i="6"/>
  <c r="C21" i="6" s="1"/>
  <c r="B21" i="6"/>
  <c r="F20" i="6"/>
  <c r="E20" i="6"/>
  <c r="D20" i="6"/>
  <c r="D19" i="6"/>
  <c r="J18" i="6"/>
  <c r="B18" i="6"/>
  <c r="G17" i="6"/>
  <c r="C17" i="6" s="1"/>
  <c r="F16" i="6"/>
  <c r="D16" i="6"/>
  <c r="J14" i="6"/>
  <c r="J21" i="6" s="1"/>
  <c r="J31" i="6" l="1"/>
  <c r="J35" i="6" s="1"/>
  <c r="C16" i="6"/>
  <c r="C20" i="6"/>
  <c r="G28" i="6"/>
  <c r="C28" i="6" s="1"/>
  <c r="D24" i="6"/>
  <c r="D34" i="6" s="1"/>
  <c r="D38" i="6" s="1"/>
  <c r="D45" i="6" s="1"/>
  <c r="B16" i="6"/>
  <c r="G32" i="6"/>
  <c r="C32" i="6" s="1"/>
  <c r="F26" i="6"/>
  <c r="B32" i="6"/>
  <c r="B26" i="6" s="1"/>
  <c r="B20" i="6"/>
  <c r="F24" i="6"/>
  <c r="B24" i="6" s="1"/>
  <c r="G40" i="6"/>
  <c r="E26" i="6"/>
  <c r="G29" i="6"/>
  <c r="C29" i="6" s="1"/>
  <c r="E24" i="6"/>
  <c r="G16" i="6"/>
  <c r="G20" i="6"/>
  <c r="D16" i="4"/>
  <c r="D19" i="4"/>
  <c r="D20" i="4"/>
  <c r="D23" i="4"/>
  <c r="D25" i="4"/>
  <c r="D26" i="4"/>
  <c r="D33" i="4"/>
  <c r="D35" i="4"/>
  <c r="D37" i="4"/>
  <c r="D39" i="4"/>
  <c r="D40" i="4"/>
  <c r="E34" i="6" l="1"/>
  <c r="E38" i="6" s="1"/>
  <c r="G24" i="6"/>
  <c r="C34" i="6"/>
  <c r="F34" i="6"/>
  <c r="F38" i="6" s="1"/>
  <c r="G26" i="6"/>
  <c r="B34" i="6"/>
  <c r="B45" i="6" s="1"/>
  <c r="E45" i="6"/>
  <c r="D24" i="4"/>
  <c r="D34" i="4" s="1"/>
  <c r="D38" i="4" s="1"/>
  <c r="D45" i="4" s="1"/>
  <c r="B41" i="4"/>
  <c r="G34" i="6" l="1"/>
  <c r="F45" i="6"/>
  <c r="G38" i="6"/>
  <c r="B30" i="4"/>
  <c r="G45" i="6" l="1"/>
  <c r="B46" i="4"/>
  <c r="B31" i="4"/>
  <c r="B17" i="4"/>
  <c r="B21" i="4"/>
  <c r="E40" i="4" l="1"/>
  <c r="F40" i="4" l="1"/>
  <c r="B40" i="4" s="1"/>
  <c r="G42" i="4"/>
  <c r="C42" i="4" s="1"/>
  <c r="G43" i="4"/>
  <c r="C43" i="4" s="1"/>
  <c r="B43" i="4"/>
  <c r="B42" i="4"/>
  <c r="G17" i="4" l="1"/>
  <c r="C17" i="4" s="1"/>
  <c r="B44" i="4" l="1"/>
  <c r="B36" i="4"/>
  <c r="B28" i="4"/>
  <c r="B18" i="4"/>
  <c r="B16" i="4" s="1"/>
  <c r="G18" i="4"/>
  <c r="C18" i="4" s="1"/>
  <c r="B32" i="4" l="1"/>
  <c r="B29" i="4"/>
  <c r="B26" i="4" s="1"/>
  <c r="J23" i="4" l="1"/>
  <c r="J18" i="4"/>
  <c r="J14" i="4"/>
  <c r="J21" i="4" l="1"/>
  <c r="J31" i="4" s="1"/>
  <c r="J35" i="4" s="1"/>
  <c r="E20" i="4"/>
  <c r="G30" i="4"/>
  <c r="C30" i="4" s="1"/>
  <c r="G41" i="4"/>
  <c r="C41" i="4" s="1"/>
  <c r="G36" i="4"/>
  <c r="C36" i="4" s="1"/>
  <c r="F26" i="4"/>
  <c r="E26" i="4"/>
  <c r="G32" i="4"/>
  <c r="C32" i="4" s="1"/>
  <c r="G31" i="4"/>
  <c r="C31" i="4" s="1"/>
  <c r="G29" i="4"/>
  <c r="C29" i="4" s="1"/>
  <c r="G28" i="4"/>
  <c r="C28" i="4" s="1"/>
  <c r="G27" i="4"/>
  <c r="C27" i="4" s="1"/>
  <c r="G22" i="4"/>
  <c r="C22" i="4" s="1"/>
  <c r="G21" i="4"/>
  <c r="C21" i="4" s="1"/>
  <c r="C20" i="4" s="1"/>
  <c r="F20" i="4"/>
  <c r="B22" i="4"/>
  <c r="G23" i="4"/>
  <c r="G25" i="4"/>
  <c r="G33" i="4"/>
  <c r="G35" i="4"/>
  <c r="G37" i="4"/>
  <c r="G44" i="4"/>
  <c r="C44" i="4" s="1"/>
  <c r="G46" i="4"/>
  <c r="E16" i="4"/>
  <c r="F16" i="4"/>
  <c r="C26" i="4" l="1"/>
  <c r="C40" i="4"/>
  <c r="G40" i="4"/>
  <c r="E24" i="4"/>
  <c r="E34" i="4" s="1"/>
  <c r="E38" i="4" s="1"/>
  <c r="E45" i="4" s="1"/>
  <c r="C16" i="4"/>
  <c r="B20" i="4"/>
  <c r="G26" i="4"/>
  <c r="G20" i="4"/>
  <c r="F24" i="4"/>
  <c r="B24" i="4" s="1"/>
  <c r="B34" i="4" s="1"/>
  <c r="G16" i="4"/>
  <c r="C24" i="4" l="1"/>
  <c r="G24" i="4"/>
  <c r="G34" i="4" s="1"/>
  <c r="F34" i="4"/>
  <c r="C34" i="4" l="1"/>
  <c r="F38" i="4"/>
  <c r="F45" i="4" s="1"/>
  <c r="B38" i="4"/>
  <c r="B45" i="4" s="1"/>
  <c r="G38" i="4" l="1"/>
  <c r="G45" i="4" s="1"/>
  <c r="C45" i="4" l="1"/>
</calcChain>
</file>

<file path=xl/sharedStrings.xml><?xml version="1.0" encoding="utf-8"?>
<sst xmlns="http://schemas.openxmlformats.org/spreadsheetml/2006/main" count="137" uniqueCount="99">
  <si>
    <t>AGÊNCIA DE FOMENTO DE GOIÁS S/A</t>
  </si>
  <si>
    <t>CNPJ.: 03.918.382/0001-25</t>
  </si>
  <si>
    <t>D I S C R I M I N A Ç Ã O</t>
  </si>
  <si>
    <t>MARIA TEREZINHA DA MOTA BATISTA</t>
  </si>
  <si>
    <t>RECEITAS DA INTERMEDIAÇÃO FINANCEIRA</t>
  </si>
  <si>
    <t>RESULTADO BRUTO DA INTERMEDIAÇÃO FINANCEIRA</t>
  </si>
  <si>
    <t>RESULTADO OPERACIONAL</t>
  </si>
  <si>
    <t>RESULTADO NÃO OPERACIONAL</t>
  </si>
  <si>
    <t>RESULTADO ANTES DA TRIBUTAÇÃO SOBRE O LUCRO</t>
  </si>
  <si>
    <t>JUROS SOBRE CAPITAL PRÓPRIO</t>
  </si>
  <si>
    <t>DESPESAS DA INTERMEDIAÇÃO FINANCEIRA</t>
  </si>
  <si>
    <t>DIRETORIA EXECUTIVA</t>
  </si>
  <si>
    <t>DIRETORIA EXECUTIVA:</t>
  </si>
  <si>
    <t>LUCRO POR AÇÃO- R$ 1,00</t>
  </si>
  <si>
    <t xml:space="preserve">   Operações de Crédito</t>
  </si>
  <si>
    <t xml:space="preserve">   Resultado de Títulos e Valores Mobiliários</t>
  </si>
  <si>
    <t>EXERCÍCIOS</t>
  </si>
  <si>
    <t xml:space="preserve">LUCRO LÍQUIDO NO SEMESTRE / EXERCÍCIO </t>
  </si>
  <si>
    <t>(Em R$ mil)</t>
  </si>
  <si>
    <t>2ºSEM</t>
  </si>
  <si>
    <t>1ºSEM</t>
  </si>
  <si>
    <t>Diretor-Presidente</t>
  </si>
  <si>
    <t>7.1.4 E 7.1.5</t>
  </si>
  <si>
    <t>7.1.1</t>
  </si>
  <si>
    <t>CONTA/COSIF</t>
  </si>
  <si>
    <t>7.1.7</t>
  </si>
  <si>
    <t>8.1.7.27/8.1.7.30/8.1.7.33</t>
  </si>
  <si>
    <t>8.1.7.69</t>
  </si>
  <si>
    <t>8.9</t>
  </si>
  <si>
    <t>8.1.9.55</t>
  </si>
  <si>
    <t>7.3 E (8.3)</t>
  </si>
  <si>
    <t>8.1.7- ( 8.1.7.27/30/33/69)</t>
  </si>
  <si>
    <t>8.1 (menos) 8.1.7 e 8.1.8.30 e 8.1.9.55 mais 8.1.2/8.1.8.10/8.1.8.20/8.1.9.25/30/33/52/99</t>
  </si>
  <si>
    <t>ar</t>
  </si>
  <si>
    <t>7.1(menos 7.1.1 , 7.1.4 e 7.1.5 e 7.1.7)</t>
  </si>
  <si>
    <t>ACUMULADO</t>
  </si>
  <si>
    <t>IMPOSTOS E CONTRIBUIÇÕES</t>
  </si>
  <si>
    <t xml:space="preserve">Av. Goiás n. 91 – Centro – CEP. 74.005-010 -  Goiânia/GO  </t>
  </si>
  <si>
    <t xml:space="preserve"> CONSELHO FISCAL:</t>
  </si>
  <si>
    <t>CONSELHO DE ADMINISTRAÇÃO:</t>
  </si>
  <si>
    <r>
      <t xml:space="preserve">LUCIANO MACHADO PEREIRA - </t>
    </r>
    <r>
      <rPr>
        <b/>
        <sz val="11"/>
        <rFont val="Calibri"/>
        <family val="2"/>
        <scheme val="minor"/>
      </rPr>
      <t>Membro</t>
    </r>
  </si>
  <si>
    <r>
      <t>JOSÉ PAULO FELIX DE SOUZA LOUREIRO -</t>
    </r>
    <r>
      <rPr>
        <b/>
        <sz val="11"/>
        <rFont val="Calibri"/>
        <family val="2"/>
      </rPr>
      <t xml:space="preserve"> Presidente</t>
    </r>
  </si>
  <si>
    <r>
      <t>RICARDO MACIEL SANTANA -</t>
    </r>
    <r>
      <rPr>
        <b/>
        <sz val="11"/>
        <rFont val="Calibri"/>
        <family val="2"/>
      </rPr>
      <t xml:space="preserve"> Membro</t>
    </r>
  </si>
  <si>
    <t xml:space="preserve">OUTRAS RECEITAS /(DESPESAS) OPERACIONAIS </t>
  </si>
  <si>
    <t xml:space="preserve">   Imposto de Renda</t>
  </si>
  <si>
    <t xml:space="preserve">   Contribuição Social </t>
  </si>
  <si>
    <t>8.1.8.</t>
  </si>
  <si>
    <t>Goiânia, 05 de fevereiro de 2019</t>
  </si>
  <si>
    <t>EDIMAR DA PAIXÃO MENDES</t>
  </si>
  <si>
    <t>Diretora  Administrativa e Financeira</t>
  </si>
  <si>
    <r>
      <t>ALEXANDRE EDUARDO FELIPE TOCNATINS -</t>
    </r>
    <r>
      <rPr>
        <b/>
        <sz val="11"/>
        <rFont val="Calibri"/>
        <family val="2"/>
        <scheme val="minor"/>
      </rPr>
      <t xml:space="preserve"> Vice-Presidente</t>
    </r>
  </si>
  <si>
    <t>ALEXANDRE EDUARDO FELIPE TOCANTINS</t>
  </si>
  <si>
    <r>
      <rPr>
        <b/>
        <sz val="11"/>
        <rFont val="Calibri"/>
        <family val="2"/>
        <scheme val="minor"/>
      </rPr>
      <t>Contador</t>
    </r>
    <r>
      <rPr>
        <sz val="11"/>
        <rFont val="Calibri"/>
        <family val="2"/>
        <scheme val="minor"/>
      </rPr>
      <t xml:space="preserve"> CRC/GO 12.656 - CPF306.620.361-15</t>
    </r>
  </si>
  <si>
    <t>DEMONSTRAÇÃO DO RESULTADO DO SEGUNDO SEMESTRE DE 2018 E DOS EXERCÍCIOS  FINDOS EM 31 DE DEZEMBRO DE 2018 E 31 DE DEZEMBRO DE 2017</t>
  </si>
  <si>
    <r>
      <t xml:space="preserve">MARISE FERNANDES DE ARAÚJO - </t>
    </r>
    <r>
      <rPr>
        <b/>
        <sz val="11"/>
        <rFont val="Calibri"/>
        <family val="2"/>
        <scheme val="minor"/>
      </rPr>
      <t>Membro</t>
    </r>
  </si>
  <si>
    <r>
      <t xml:space="preserve">ANDRÉ DA SILVA GÓES - </t>
    </r>
    <r>
      <rPr>
        <b/>
        <sz val="11"/>
        <rFont val="Calibri"/>
        <family val="2"/>
        <scheme val="minor"/>
      </rPr>
      <t>Membro</t>
    </r>
  </si>
  <si>
    <r>
      <t xml:space="preserve">ROGÉRIO SANTANA FERREIRA - </t>
    </r>
    <r>
      <rPr>
        <b/>
        <sz val="11"/>
        <rFont val="Calibri"/>
        <family val="2"/>
        <scheme val="minor"/>
      </rPr>
      <t>Membro</t>
    </r>
  </si>
  <si>
    <r>
      <t>SÉRGIO LUIZ RIBEIRO MACEDO  -</t>
    </r>
    <r>
      <rPr>
        <b/>
        <sz val="11"/>
        <rFont val="Calibri"/>
        <family val="2"/>
      </rPr>
      <t xml:space="preserve"> Membro</t>
    </r>
  </si>
  <si>
    <t xml:space="preserve">   Provisão p/ Créditos de Liquidação Duvidosa </t>
  </si>
  <si>
    <r>
      <t xml:space="preserve">   Provisão p/ Desvalorização</t>
    </r>
    <r>
      <rPr>
        <b/>
        <sz val="11"/>
        <color theme="1"/>
        <rFont val="Calibri"/>
        <family val="2"/>
      </rPr>
      <t xml:space="preserve"> </t>
    </r>
  </si>
  <si>
    <r>
      <t xml:space="preserve">   Receitas de Prestação de Serviços </t>
    </r>
    <r>
      <rPr>
        <b/>
        <sz val="11"/>
        <color theme="1"/>
        <rFont val="Calibri"/>
        <family val="2"/>
      </rPr>
      <t>(Nota 13)</t>
    </r>
  </si>
  <si>
    <r>
      <t xml:space="preserve">   Despesas de Pessoal </t>
    </r>
    <r>
      <rPr>
        <b/>
        <sz val="11"/>
        <color theme="1"/>
        <rFont val="Calibri"/>
        <family val="2"/>
      </rPr>
      <t>(Nota 12)</t>
    </r>
  </si>
  <si>
    <r>
      <t xml:space="preserve">   Outras Despesas Administrativas</t>
    </r>
    <r>
      <rPr>
        <b/>
        <sz val="11"/>
        <rFont val="Calibri"/>
        <family val="2"/>
      </rPr>
      <t xml:space="preserve"> (Nota 12)</t>
    </r>
  </si>
  <si>
    <r>
      <t xml:space="preserve">   Despesas Tributárias</t>
    </r>
    <r>
      <rPr>
        <b/>
        <sz val="11"/>
        <color theme="1"/>
        <rFont val="Calibri"/>
        <family val="2"/>
      </rPr>
      <t xml:space="preserve"> (Nota12)</t>
    </r>
  </si>
  <si>
    <r>
      <t xml:space="preserve">   Outras Receitas Operacionais </t>
    </r>
    <r>
      <rPr>
        <b/>
        <sz val="11"/>
        <color theme="1"/>
        <rFont val="Calibri"/>
        <family val="2"/>
      </rPr>
      <t>(Nota13)</t>
    </r>
  </si>
  <si>
    <r>
      <t xml:space="preserve">   Outras Despesas Operacionais</t>
    </r>
    <r>
      <rPr>
        <b/>
        <sz val="11"/>
        <color theme="1"/>
        <rFont val="Calibri"/>
        <family val="2"/>
      </rPr>
      <t xml:space="preserve"> (Nota 13)</t>
    </r>
  </si>
  <si>
    <r>
      <t xml:space="preserve">   Diferenças Temporárias - Contribuição Social </t>
    </r>
    <r>
      <rPr>
        <sz val="10"/>
        <color theme="1"/>
        <rFont val="Calibri"/>
        <family val="2"/>
      </rPr>
      <t>l</t>
    </r>
    <r>
      <rPr>
        <b/>
        <sz val="10"/>
        <color theme="1"/>
        <rFont val="Calibri"/>
        <family val="2"/>
      </rPr>
      <t>NOTA 14)</t>
    </r>
  </si>
  <si>
    <r>
      <t xml:space="preserve">   Diferenças Temporárias - Imposto de Renda </t>
    </r>
    <r>
      <rPr>
        <b/>
        <sz val="11"/>
        <color theme="1"/>
        <rFont val="Calibri"/>
        <family val="2"/>
      </rPr>
      <t>(NOTA 14)</t>
    </r>
  </si>
  <si>
    <t>2° Semestre de 2019</t>
  </si>
  <si>
    <t xml:space="preserve">Diretor  de Operações </t>
  </si>
  <si>
    <t xml:space="preserve"> CONSELHO  FISCAL:</t>
  </si>
  <si>
    <t>CONSELHO  DE  ADMINISTRAÇÃO:</t>
  </si>
  <si>
    <t>DIRETORIA  EXECUTIVA:</t>
  </si>
  <si>
    <r>
      <t xml:space="preserve">   Provisão p/ Desvalorização</t>
    </r>
    <r>
      <rPr>
        <b/>
        <sz val="12"/>
        <color theme="1"/>
        <rFont val="Calibri"/>
        <family val="2"/>
      </rPr>
      <t xml:space="preserve"> </t>
    </r>
  </si>
  <si>
    <r>
      <t xml:space="preserve">   Receitas de Prestação de Serviços </t>
    </r>
    <r>
      <rPr>
        <b/>
        <sz val="12"/>
        <color theme="1"/>
        <rFont val="Calibri"/>
        <family val="2"/>
      </rPr>
      <t>(Nota 13)</t>
    </r>
  </si>
  <si>
    <r>
      <t xml:space="preserve">   Despesas de Pessoal </t>
    </r>
    <r>
      <rPr>
        <b/>
        <sz val="12"/>
        <color theme="1"/>
        <rFont val="Calibri"/>
        <family val="2"/>
      </rPr>
      <t>(Nota 12)</t>
    </r>
  </si>
  <si>
    <r>
      <t xml:space="preserve">   Despesas Tributárias</t>
    </r>
    <r>
      <rPr>
        <b/>
        <sz val="12"/>
        <color theme="1"/>
        <rFont val="Calibri"/>
        <family val="2"/>
      </rPr>
      <t xml:space="preserve"> (Nota12)</t>
    </r>
  </si>
  <si>
    <r>
      <t xml:space="preserve">   Outras Receitas Operacionais </t>
    </r>
    <r>
      <rPr>
        <b/>
        <sz val="12"/>
        <color theme="1"/>
        <rFont val="Calibri"/>
        <family val="2"/>
      </rPr>
      <t>(Nota13)</t>
    </r>
  </si>
  <si>
    <r>
      <t xml:space="preserve">   Outras Despesas Operacionais</t>
    </r>
    <r>
      <rPr>
        <b/>
        <sz val="12"/>
        <color theme="1"/>
        <rFont val="Calibri"/>
        <family val="2"/>
      </rPr>
      <t xml:space="preserve"> (Nota 13)</t>
    </r>
  </si>
  <si>
    <r>
      <t xml:space="preserve">   Diferenças Temporárias - Imposto de Renda </t>
    </r>
    <r>
      <rPr>
        <b/>
        <sz val="12"/>
        <color theme="1"/>
        <rFont val="Calibri"/>
        <family val="2"/>
      </rPr>
      <t>(NOTA 14)</t>
    </r>
  </si>
  <si>
    <r>
      <t xml:space="preserve">   Diferenças Temporárias - Contribuição Social l</t>
    </r>
    <r>
      <rPr>
        <b/>
        <sz val="12"/>
        <color theme="1"/>
        <rFont val="Calibri"/>
        <family val="2"/>
      </rPr>
      <t>NOTA 14)</t>
    </r>
  </si>
  <si>
    <t>Maria Terezinha da Mota Batista</t>
  </si>
  <si>
    <t>CONTADORA - CRC/GO 008031/O-0</t>
  </si>
  <si>
    <t xml:space="preserve">Rivael Aguiar Pereira </t>
  </si>
  <si>
    <t>Fermando Freitas da Silva</t>
  </si>
  <si>
    <t>José Alves Queiroz</t>
  </si>
  <si>
    <t>Diretor Administrativo e Financeiro</t>
  </si>
  <si>
    <t>Plíio César Lucas Viana - Conselheiro</t>
  </si>
  <si>
    <r>
      <t xml:space="preserve">Marise Fernandes de Araújo - </t>
    </r>
    <r>
      <rPr>
        <b/>
        <sz val="11"/>
        <rFont val="Calibri"/>
        <family val="2"/>
        <scheme val="minor"/>
      </rPr>
      <t>Membro</t>
    </r>
  </si>
  <si>
    <t>José Paulo Felix de Souza Loureiro - Presidente</t>
  </si>
  <si>
    <r>
      <t>Rivael Aguiar Pereira -</t>
    </r>
    <r>
      <rPr>
        <b/>
        <sz val="11"/>
        <rFont val="Calibri"/>
        <family val="2"/>
      </rPr>
      <t xml:space="preserve"> Vice-Presidente</t>
    </r>
  </si>
  <si>
    <r>
      <t xml:space="preserve">Ricardo Maciel Santana  - </t>
    </r>
    <r>
      <rPr>
        <b/>
        <sz val="11"/>
        <rFont val="Calibri"/>
        <family val="2"/>
        <scheme val="minor"/>
      </rPr>
      <t>Membro</t>
    </r>
  </si>
  <si>
    <r>
      <t xml:space="preserve">Sérgio Luiz Ribeiro Macedo - </t>
    </r>
    <r>
      <rPr>
        <b/>
        <sz val="11"/>
        <rFont val="Calibri"/>
        <family val="2"/>
        <scheme val="minor"/>
      </rPr>
      <t>Membro</t>
    </r>
  </si>
  <si>
    <t>2° Semestre de 2020</t>
  </si>
  <si>
    <r>
      <t xml:space="preserve">   Outras Despesas Administrativas</t>
    </r>
    <r>
      <rPr>
        <b/>
        <sz val="12"/>
        <rFont val="Calibri"/>
        <family val="2"/>
      </rPr>
      <t xml:space="preserve"> (Nota 12)</t>
    </r>
  </si>
  <si>
    <t>DEMONSTRAÇÃO DO RESULTADO DO SEGUNDO SEMESTRE DE 2020 E DOS EXERCÍCIOS  FINDOS EM 31 DE DEZEMBRO DE 2020 e 2019</t>
  </si>
  <si>
    <t>Goiânia,17 de fevereiro de 2021</t>
  </si>
  <si>
    <t>Fabrício Borges Amaral - Conselheiro</t>
  </si>
  <si>
    <t>Paulo de Aguiar Almeida - Conselheiro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</si>
</sst>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_);_(* \(#,##0\);_(* &quot;-&quot;_);_(@_)"/>
    <numFmt numFmtId="165" formatCode="_(* #,##0.00_);_(* \(#,##0.00\);_(* &quot;-&quot;??_);_(@_)"/>
    <numFmt numFmtId="166" formatCode="dd/mm/yy"/>
    <numFmt numFmtId="167" formatCode="_(* #,##0_);_(* \(#,##0\);_(* &quot;-&quot;??_);_(@_)"/>
    <numFmt numFmtId="168" formatCode="_(* #,##0.000_);_(* \(#,##0.000\);_(* &quot;-&quot;??_);_(@_)"/>
    <numFmt numFmtId="169" formatCode="_(* #,##0.0000_);_(* \(#,##0.0000\);_(* &quot;-&quot;??_);_(@_)"/>
    <numFmt numFmtId="170" formatCode="_(* #,##0.00000_);_(* \(#,##0.00000\);_(* &quot;-&quot;??_);_(@_)"/>
  </numFmts>
  <fonts count="44" x14ac:knownFonts="1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10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3" tint="0.3999755851924192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4"/>
      <name val="Times New Roman"/>
      <family val="1"/>
    </font>
    <font>
      <sz val="10"/>
      <color theme="1"/>
      <name val="Arial"/>
      <family val="2"/>
    </font>
    <font>
      <sz val="10"/>
      <name val="Calibri"/>
      <family val="2"/>
      <scheme val="minor"/>
    </font>
    <font>
      <b/>
      <sz val="10"/>
      <color theme="1"/>
      <name val="Arial"/>
      <family val="2"/>
    </font>
    <font>
      <sz val="8"/>
      <name val="Times New Roman"/>
      <family val="1"/>
    </font>
    <font>
      <b/>
      <sz val="12"/>
      <color theme="1"/>
      <name val="Calibri"/>
      <family val="2"/>
    </font>
    <font>
      <b/>
      <sz val="10"/>
      <color rgb="FF00B050"/>
      <name val="Times New Roman"/>
      <family val="1"/>
    </font>
    <font>
      <sz val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6"/>
      <color theme="1"/>
      <name val="Calibri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color indexed="8"/>
      <name val="Times New Roman"/>
      <family val="1"/>
    </font>
    <font>
      <b/>
      <sz val="16"/>
      <color theme="3" tint="0.39997558519241921"/>
      <name val="Times New Roman"/>
      <family val="1"/>
    </font>
    <font>
      <b/>
      <sz val="16"/>
      <color theme="1"/>
      <name val="Times New Roman"/>
      <family val="1"/>
    </font>
    <font>
      <b/>
      <sz val="16"/>
      <color theme="4"/>
      <name val="Times New Roman"/>
      <family val="1"/>
    </font>
    <font>
      <b/>
      <sz val="16"/>
      <color rgb="FFFF0000"/>
      <name val="Times New Roman"/>
      <family val="1"/>
    </font>
    <font>
      <b/>
      <sz val="16"/>
      <color rgb="FF00B050"/>
      <name val="Times New Roman"/>
      <family val="1"/>
    </font>
    <font>
      <b/>
      <sz val="16"/>
      <color indexed="10"/>
      <name val="Times New Roman"/>
      <family val="1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</font>
    <font>
      <sz val="1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8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37" fontId="3" fillId="0" borderId="0" xfId="0" applyNumberFormat="1" applyFont="1" applyAlignment="1">
      <alignment horizontal="right"/>
    </xf>
    <xf numFmtId="0" fontId="6" fillId="0" borderId="0" xfId="0" applyFont="1"/>
    <xf numFmtId="165" fontId="6" fillId="0" borderId="0" xfId="1" applyFont="1"/>
    <xf numFmtId="165" fontId="6" fillId="0" borderId="0" xfId="0" applyNumberFormat="1" applyFont="1"/>
    <xf numFmtId="165" fontId="7" fillId="0" borderId="0" xfId="0" applyNumberFormat="1" applyFont="1"/>
    <xf numFmtId="165" fontId="6" fillId="2" borderId="0" xfId="0" applyNumberFormat="1" applyFont="1" applyFill="1"/>
    <xf numFmtId="165" fontId="9" fillId="0" borderId="0" xfId="0" applyNumberFormat="1" applyFont="1"/>
    <xf numFmtId="0" fontId="10" fillId="3" borderId="0" xfId="0" applyFont="1" applyFill="1"/>
    <xf numFmtId="37" fontId="10" fillId="3" borderId="0" xfId="0" applyNumberFormat="1" applyFont="1" applyFill="1" applyAlignment="1">
      <alignment horizontal="right"/>
    </xf>
    <xf numFmtId="165" fontId="7" fillId="2" borderId="5" xfId="1" applyFont="1" applyFill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164" fontId="2" fillId="3" borderId="3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165" fontId="2" fillId="3" borderId="3" xfId="0" applyNumberFormat="1" applyFont="1" applyFill="1" applyBorder="1" applyAlignment="1">
      <alignment horizontal="right"/>
    </xf>
    <xf numFmtId="0" fontId="12" fillId="3" borderId="0" xfId="0" applyFont="1" applyFill="1"/>
    <xf numFmtId="37" fontId="2" fillId="3" borderId="6" xfId="0" applyNumberFormat="1" applyFont="1" applyFill="1" applyBorder="1" applyAlignment="1">
      <alignment horizontal="right"/>
    </xf>
    <xf numFmtId="0" fontId="13" fillId="0" borderId="4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2" fillId="0" borderId="4" xfId="0" applyFont="1" applyBorder="1"/>
    <xf numFmtId="0" fontId="3" fillId="0" borderId="4" xfId="0" applyFont="1" applyBorder="1"/>
    <xf numFmtId="0" fontId="2" fillId="2" borderId="4" xfId="0" applyFont="1" applyFill="1" applyBorder="1"/>
    <xf numFmtId="0" fontId="3" fillId="4" borderId="0" xfId="0" applyFont="1" applyFill="1"/>
    <xf numFmtId="167" fontId="3" fillId="3" borderId="2" xfId="0" applyNumberFormat="1" applyFont="1" applyFill="1" applyBorder="1" applyAlignment="1">
      <alignment horizontal="right"/>
    </xf>
    <xf numFmtId="164" fontId="2" fillId="3" borderId="2" xfId="0" applyNumberFormat="1" applyFont="1" applyFill="1" applyBorder="1" applyAlignment="1">
      <alignment horizontal="right"/>
    </xf>
    <xf numFmtId="169" fontId="8" fillId="3" borderId="3" xfId="0" applyNumberFormat="1" applyFont="1" applyFill="1" applyBorder="1" applyAlignment="1">
      <alignment horizontal="right"/>
    </xf>
    <xf numFmtId="165" fontId="6" fillId="5" borderId="0" xfId="1" applyFont="1" applyFill="1"/>
    <xf numFmtId="170" fontId="8" fillId="6" borderId="3" xfId="0" applyNumberFormat="1" applyFont="1" applyFill="1" applyBorder="1" applyAlignment="1">
      <alignment horizontal="right"/>
    </xf>
    <xf numFmtId="0" fontId="2" fillId="7" borderId="4" xfId="0" applyFont="1" applyFill="1" applyBorder="1"/>
    <xf numFmtId="168" fontId="8" fillId="7" borderId="3" xfId="0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14" fillId="3" borderId="0" xfId="0" applyFont="1" applyFill="1" applyAlignment="1">
      <alignment horizontal="center" wrapText="1"/>
    </xf>
    <xf numFmtId="0" fontId="17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19" fillId="0" borderId="0" xfId="0" applyFont="1" applyAlignment="1">
      <alignment horizontal="left" vertical="center" wrapText="1"/>
    </xf>
    <xf numFmtId="0" fontId="21" fillId="4" borderId="0" xfId="0" applyFont="1" applyFill="1"/>
    <xf numFmtId="0" fontId="18" fillId="0" borderId="0" xfId="0" applyFont="1" applyBorder="1" applyAlignment="1">
      <alignment horizontal="right"/>
    </xf>
    <xf numFmtId="0" fontId="21" fillId="0" borderId="0" xfId="0" applyFont="1"/>
    <xf numFmtId="0" fontId="17" fillId="0" borderId="0" xfId="0" applyFont="1"/>
    <xf numFmtId="0" fontId="25" fillId="3" borderId="5" xfId="0" applyFont="1" applyFill="1" applyBorder="1"/>
    <xf numFmtId="0" fontId="24" fillId="3" borderId="5" xfId="0" applyFont="1" applyFill="1" applyBorder="1"/>
    <xf numFmtId="0" fontId="25" fillId="3" borderId="5" xfId="0" applyFont="1" applyFill="1" applyBorder="1" applyAlignment="1">
      <alignment horizontal="left"/>
    </xf>
    <xf numFmtId="0" fontId="24" fillId="0" borderId="5" xfId="0" applyFont="1" applyFill="1" applyBorder="1"/>
    <xf numFmtId="164" fontId="24" fillId="0" borderId="3" xfId="0" applyNumberFormat="1" applyFont="1" applyFill="1" applyBorder="1" applyAlignment="1">
      <alignment horizontal="right"/>
    </xf>
    <xf numFmtId="0" fontId="25" fillId="0" borderId="5" xfId="0" applyFont="1" applyFill="1" applyBorder="1"/>
    <xf numFmtId="164" fontId="25" fillId="0" borderId="3" xfId="0" applyNumberFormat="1" applyFont="1" applyFill="1" applyBorder="1" applyAlignment="1">
      <alignment horizontal="right"/>
    </xf>
    <xf numFmtId="167" fontId="24" fillId="0" borderId="3" xfId="0" applyNumberFormat="1" applyFont="1" applyFill="1" applyBorder="1" applyAlignment="1">
      <alignment horizontal="right"/>
    </xf>
    <xf numFmtId="0" fontId="24" fillId="3" borderId="5" xfId="0" applyFont="1" applyFill="1" applyBorder="1" applyAlignment="1">
      <alignment horizontal="left"/>
    </xf>
    <xf numFmtId="0" fontId="14" fillId="3" borderId="0" xfId="0" applyFont="1" applyFill="1"/>
    <xf numFmtId="37" fontId="26" fillId="3" borderId="0" xfId="0" applyNumberFormat="1" applyFont="1" applyFill="1" applyAlignment="1">
      <alignment horizontal="right"/>
    </xf>
    <xf numFmtId="0" fontId="26" fillId="3" borderId="0" xfId="0" applyFont="1" applyFill="1"/>
    <xf numFmtId="0" fontId="14" fillId="3" borderId="0" xfId="0" applyFont="1" applyFill="1" applyAlignment="1">
      <alignment horizontal="right"/>
    </xf>
    <xf numFmtId="0" fontId="24" fillId="3" borderId="0" xfId="0" applyFont="1" applyFill="1"/>
    <xf numFmtId="0" fontId="24" fillId="3" borderId="0" xfId="0" applyFont="1" applyFill="1" applyBorder="1"/>
    <xf numFmtId="0" fontId="24" fillId="3" borderId="0" xfId="0" applyFont="1" applyFill="1" applyAlignment="1">
      <alignment horizontal="right"/>
    </xf>
    <xf numFmtId="0" fontId="17" fillId="0" borderId="0" xfId="0" applyFont="1" applyBorder="1" applyAlignment="1">
      <alignment horizontal="left"/>
    </xf>
    <xf numFmtId="0" fontId="19" fillId="3" borderId="5" xfId="0" applyFont="1" applyFill="1" applyBorder="1" applyAlignment="1">
      <alignment horizontal="left"/>
    </xf>
    <xf numFmtId="165" fontId="2" fillId="3" borderId="3" xfId="1" applyFont="1" applyFill="1" applyBorder="1" applyAlignment="1">
      <alignment horizontal="right"/>
    </xf>
    <xf numFmtId="165" fontId="2" fillId="3" borderId="0" xfId="1" applyFont="1" applyFill="1"/>
    <xf numFmtId="165" fontId="15" fillId="3" borderId="0" xfId="1" applyFont="1" applyFill="1"/>
    <xf numFmtId="165" fontId="3" fillId="8" borderId="0" xfId="1" applyFont="1" applyFill="1"/>
    <xf numFmtId="0" fontId="2" fillId="9" borderId="4" xfId="0" applyFont="1" applyFill="1" applyBorder="1"/>
    <xf numFmtId="0" fontId="3" fillId="9" borderId="4" xfId="0" applyFont="1" applyFill="1" applyBorder="1"/>
    <xf numFmtId="165" fontId="4" fillId="9" borderId="3" xfId="1" applyFont="1" applyFill="1" applyBorder="1" applyAlignment="1">
      <alignment horizontal="right"/>
    </xf>
    <xf numFmtId="165" fontId="8" fillId="9" borderId="0" xfId="1" applyFont="1" applyFill="1"/>
    <xf numFmtId="165" fontId="6" fillId="9" borderId="0" xfId="1" applyFont="1" applyFill="1"/>
    <xf numFmtId="165" fontId="15" fillId="9" borderId="0" xfId="1" applyFont="1" applyFill="1"/>
    <xf numFmtId="165" fontId="5" fillId="3" borderId="2" xfId="1" applyFont="1" applyFill="1" applyBorder="1" applyAlignment="1">
      <alignment horizontal="right"/>
    </xf>
    <xf numFmtId="37" fontId="24" fillId="0" borderId="6" xfId="0" applyNumberFormat="1" applyFont="1" applyFill="1" applyBorder="1" applyAlignment="1">
      <alignment horizontal="right"/>
    </xf>
    <xf numFmtId="37" fontId="27" fillId="0" borderId="6" xfId="0" applyNumberFormat="1" applyFont="1" applyFill="1" applyBorder="1" applyAlignment="1">
      <alignment horizontal="right"/>
    </xf>
    <xf numFmtId="164" fontId="20" fillId="0" borderId="3" xfId="0" applyNumberFormat="1" applyFont="1" applyFill="1" applyBorder="1" applyAlignment="1">
      <alignment horizontal="right"/>
    </xf>
    <xf numFmtId="167" fontId="19" fillId="0" borderId="3" xfId="0" applyNumberFormat="1" applyFont="1" applyFill="1" applyBorder="1" applyAlignment="1">
      <alignment horizontal="right"/>
    </xf>
    <xf numFmtId="169" fontId="24" fillId="0" borderId="3" xfId="0" applyNumberFormat="1" applyFont="1" applyFill="1" applyBorder="1" applyAlignment="1">
      <alignment horizontal="right"/>
    </xf>
    <xf numFmtId="165" fontId="25" fillId="0" borderId="6" xfId="0" applyNumberFormat="1" applyFont="1" applyFill="1" applyBorder="1" applyAlignment="1">
      <alignment horizontal="right"/>
    </xf>
    <xf numFmtId="167" fontId="25" fillId="0" borderId="3" xfId="0" applyNumberFormat="1" applyFont="1" applyFill="1" applyBorder="1" applyAlignment="1">
      <alignment horizontal="right"/>
    </xf>
    <xf numFmtId="169" fontId="24" fillId="0" borderId="3" xfId="1" applyNumberFormat="1" applyFont="1" applyFill="1" applyBorder="1" applyAlignment="1">
      <alignment horizontal="right"/>
    </xf>
    <xf numFmtId="0" fontId="18" fillId="0" borderId="0" xfId="0" applyFont="1" applyBorder="1" applyAlignment="1">
      <alignment horizontal="center"/>
    </xf>
    <xf numFmtId="0" fontId="17" fillId="0" borderId="0" xfId="0" applyFont="1" applyBorder="1" applyAlignment="1"/>
    <xf numFmtId="0" fontId="17" fillId="0" borderId="0" xfId="0" applyFont="1" applyBorder="1" applyAlignment="1">
      <alignment horizontal="left"/>
    </xf>
    <xf numFmtId="14" fontId="24" fillId="2" borderId="4" xfId="0" applyNumberFormat="1" applyFont="1" applyFill="1" applyBorder="1" applyAlignment="1">
      <alignment horizontal="center"/>
    </xf>
    <xf numFmtId="164" fontId="20" fillId="2" borderId="3" xfId="0" applyNumberFormat="1" applyFont="1" applyFill="1" applyBorder="1" applyAlignment="1">
      <alignment horizontal="right"/>
    </xf>
    <xf numFmtId="164" fontId="19" fillId="2" borderId="3" xfId="0" applyNumberFormat="1" applyFont="1" applyFill="1" applyBorder="1" applyAlignment="1">
      <alignment horizontal="right"/>
    </xf>
    <xf numFmtId="170" fontId="20" fillId="2" borderId="3" xfId="1" applyNumberFormat="1" applyFont="1" applyFill="1" applyBorder="1" applyAlignment="1">
      <alignment horizontal="right"/>
    </xf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 vertical="center"/>
    </xf>
    <xf numFmtId="0" fontId="14" fillId="3" borderId="0" xfId="0" applyFont="1" applyFill="1" applyAlignment="1">
      <alignment horizontal="center" wrapText="1"/>
    </xf>
    <xf numFmtId="0" fontId="18" fillId="0" borderId="0" xfId="0" applyFont="1" applyBorder="1" applyAlignment="1">
      <alignment horizontal="left"/>
    </xf>
    <xf numFmtId="0" fontId="28" fillId="0" borderId="0" xfId="0" applyFont="1"/>
    <xf numFmtId="0" fontId="28" fillId="9" borderId="4" xfId="0" applyFont="1" applyFill="1" applyBorder="1"/>
    <xf numFmtId="0" fontId="28" fillId="0" borderId="4" xfId="0" applyFont="1" applyBorder="1"/>
    <xf numFmtId="0" fontId="29" fillId="0" borderId="4" xfId="0" applyFont="1" applyBorder="1"/>
    <xf numFmtId="0" fontId="29" fillId="9" borderId="4" xfId="0" applyFont="1" applyFill="1" applyBorder="1"/>
    <xf numFmtId="165" fontId="28" fillId="3" borderId="3" xfId="1" applyFont="1" applyFill="1" applyBorder="1" applyAlignment="1">
      <alignment horizontal="right"/>
    </xf>
    <xf numFmtId="165" fontId="30" fillId="9" borderId="3" xfId="1" applyFont="1" applyFill="1" applyBorder="1" applyAlignment="1">
      <alignment horizontal="right"/>
    </xf>
    <xf numFmtId="165" fontId="31" fillId="2" borderId="5" xfId="1" applyFont="1" applyFill="1" applyBorder="1" applyAlignment="1">
      <alignment horizontal="right"/>
    </xf>
    <xf numFmtId="165" fontId="28" fillId="3" borderId="0" xfId="1" applyFont="1" applyFill="1"/>
    <xf numFmtId="165" fontId="32" fillId="9" borderId="0" xfId="1" applyFont="1" applyFill="1"/>
    <xf numFmtId="165" fontId="33" fillId="0" borderId="0" xfId="0" applyNumberFormat="1" applyFont="1"/>
    <xf numFmtId="165" fontId="34" fillId="9" borderId="0" xfId="1" applyFont="1" applyFill="1"/>
    <xf numFmtId="0" fontId="34" fillId="0" borderId="0" xfId="0" applyFont="1"/>
    <xf numFmtId="165" fontId="34" fillId="0" borderId="0" xfId="1" applyFont="1"/>
    <xf numFmtId="165" fontId="34" fillId="0" borderId="0" xfId="0" applyNumberFormat="1" applyFont="1"/>
    <xf numFmtId="165" fontId="31" fillId="0" borderId="0" xfId="0" applyNumberFormat="1" applyFont="1"/>
    <xf numFmtId="165" fontId="34" fillId="2" borderId="0" xfId="0" applyNumberFormat="1" applyFont="1" applyFill="1"/>
    <xf numFmtId="165" fontId="34" fillId="5" borderId="0" xfId="1" applyFont="1" applyFill="1"/>
    <xf numFmtId="165" fontId="35" fillId="3" borderId="0" xfId="1" applyFont="1" applyFill="1"/>
    <xf numFmtId="165" fontId="35" fillId="9" borderId="0" xfId="1" applyFont="1" applyFill="1"/>
    <xf numFmtId="168" fontId="32" fillId="7" borderId="3" xfId="0" applyNumberFormat="1" applyFont="1" applyFill="1" applyBorder="1" applyAlignment="1">
      <alignment horizontal="right"/>
    </xf>
    <xf numFmtId="170" fontId="32" fillId="6" borderId="3" xfId="0" applyNumberFormat="1" applyFont="1" applyFill="1" applyBorder="1" applyAlignment="1">
      <alignment horizontal="right"/>
    </xf>
    <xf numFmtId="169" fontId="32" fillId="3" borderId="3" xfId="0" applyNumberFormat="1" applyFont="1" applyFill="1" applyBorder="1" applyAlignment="1">
      <alignment horizontal="right"/>
    </xf>
    <xf numFmtId="0" fontId="29" fillId="0" borderId="1" xfId="0" applyFont="1" applyBorder="1"/>
    <xf numFmtId="167" fontId="29" fillId="3" borderId="2" xfId="0" applyNumberFormat="1" applyFont="1" applyFill="1" applyBorder="1" applyAlignment="1">
      <alignment horizontal="right"/>
    </xf>
    <xf numFmtId="164" fontId="28" fillId="3" borderId="2" xfId="0" applyNumberFormat="1" applyFont="1" applyFill="1" applyBorder="1" applyAlignment="1">
      <alignment horizontal="right"/>
    </xf>
    <xf numFmtId="165" fontId="36" fillId="3" borderId="2" xfId="1" applyFont="1" applyFill="1" applyBorder="1" applyAlignment="1">
      <alignment horizontal="right"/>
    </xf>
    <xf numFmtId="0" fontId="29" fillId="4" borderId="0" xfId="0" applyFont="1" applyFill="1"/>
    <xf numFmtId="0" fontId="29" fillId="0" borderId="0" xfId="0" applyFont="1"/>
    <xf numFmtId="0" fontId="38" fillId="0" borderId="0" xfId="0" applyFont="1" applyBorder="1" applyAlignment="1">
      <alignment horizontal="right"/>
    </xf>
    <xf numFmtId="0" fontId="28" fillId="3" borderId="4" xfId="0" applyFont="1" applyFill="1" applyBorder="1"/>
    <xf numFmtId="0" fontId="39" fillId="0" borderId="0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40" fillId="3" borderId="0" xfId="0" applyFont="1" applyFill="1"/>
    <xf numFmtId="37" fontId="40" fillId="3" borderId="0" xfId="0" applyNumberFormat="1" applyFont="1" applyFill="1" applyAlignment="1">
      <alignment horizontal="right"/>
    </xf>
    <xf numFmtId="0" fontId="41" fillId="3" borderId="0" xfId="0" applyFont="1" applyFill="1"/>
    <xf numFmtId="0" fontId="14" fillId="3" borderId="0" xfId="0" applyFont="1" applyFill="1" applyBorder="1"/>
    <xf numFmtId="14" fontId="14" fillId="3" borderId="4" xfId="0" applyNumberFormat="1" applyFont="1" applyFill="1" applyBorder="1" applyAlignment="1">
      <alignment horizontal="center"/>
    </xf>
    <xf numFmtId="0" fontId="26" fillId="3" borderId="5" xfId="0" applyFont="1" applyFill="1" applyBorder="1"/>
    <xf numFmtId="165" fontId="26" fillId="0" borderId="6" xfId="0" applyNumberFormat="1" applyFont="1" applyFill="1" applyBorder="1" applyAlignment="1">
      <alignment horizontal="right"/>
    </xf>
    <xf numFmtId="37" fontId="14" fillId="0" borderId="6" xfId="0" applyNumberFormat="1" applyFont="1" applyFill="1" applyBorder="1" applyAlignment="1">
      <alignment horizontal="right"/>
    </xf>
    <xf numFmtId="37" fontId="14" fillId="3" borderId="6" xfId="0" applyNumberFormat="1" applyFont="1" applyFill="1" applyBorder="1" applyAlignment="1">
      <alignment horizontal="right"/>
    </xf>
    <xf numFmtId="0" fontId="14" fillId="3" borderId="5" xfId="0" applyFont="1" applyFill="1" applyBorder="1"/>
    <xf numFmtId="167" fontId="14" fillId="0" borderId="3" xfId="0" applyNumberFormat="1" applyFont="1" applyFill="1" applyBorder="1" applyAlignment="1">
      <alignment horizontal="right"/>
    </xf>
    <xf numFmtId="164" fontId="14" fillId="0" borderId="3" xfId="0" applyNumberFormat="1" applyFont="1" applyFill="1" applyBorder="1" applyAlignment="1">
      <alignment horizontal="right"/>
    </xf>
    <xf numFmtId="164" fontId="42" fillId="3" borderId="3" xfId="0" applyNumberFormat="1" applyFont="1" applyFill="1" applyBorder="1" applyAlignment="1">
      <alignment horizontal="right"/>
    </xf>
    <xf numFmtId="0" fontId="26" fillId="3" borderId="5" xfId="0" applyFont="1" applyFill="1" applyBorder="1" applyAlignment="1">
      <alignment horizontal="left"/>
    </xf>
    <xf numFmtId="167" fontId="26" fillId="0" borderId="3" xfId="0" applyNumberFormat="1" applyFont="1" applyFill="1" applyBorder="1" applyAlignment="1">
      <alignment horizontal="right"/>
    </xf>
    <xf numFmtId="164" fontId="26" fillId="0" borderId="3" xfId="0" applyNumberFormat="1" applyFont="1" applyFill="1" applyBorder="1" applyAlignment="1">
      <alignment horizontal="right"/>
    </xf>
    <xf numFmtId="164" fontId="43" fillId="3" borderId="3" xfId="0" applyNumberFormat="1" applyFont="1" applyFill="1" applyBorder="1" applyAlignment="1">
      <alignment horizontal="right"/>
    </xf>
    <xf numFmtId="167" fontId="43" fillId="0" borderId="3" xfId="0" applyNumberFormat="1" applyFont="1" applyFill="1" applyBorder="1" applyAlignment="1">
      <alignment horizontal="right"/>
    </xf>
    <xf numFmtId="0" fontId="43" fillId="3" borderId="5" xfId="0" applyFont="1" applyFill="1" applyBorder="1" applyAlignment="1">
      <alignment horizontal="left"/>
    </xf>
    <xf numFmtId="0" fontId="26" fillId="0" borderId="5" xfId="0" applyFont="1" applyFill="1" applyBorder="1"/>
    <xf numFmtId="0" fontId="14" fillId="3" borderId="5" xfId="0" applyFont="1" applyFill="1" applyBorder="1" applyAlignment="1">
      <alignment horizontal="left"/>
    </xf>
    <xf numFmtId="169" fontId="14" fillId="0" borderId="3" xfId="1" applyNumberFormat="1" applyFont="1" applyFill="1" applyBorder="1" applyAlignment="1">
      <alignment horizontal="right"/>
    </xf>
    <xf numFmtId="169" fontId="14" fillId="0" borderId="3" xfId="0" applyNumberFormat="1" applyFont="1" applyFill="1" applyBorder="1" applyAlignment="1">
      <alignment horizontal="right"/>
    </xf>
    <xf numFmtId="167" fontId="14" fillId="3" borderId="3" xfId="0" applyNumberFormat="1" applyFont="1" applyFill="1" applyBorder="1" applyAlignment="1">
      <alignment horizontal="right"/>
    </xf>
    <xf numFmtId="164" fontId="14" fillId="3" borderId="3" xfId="0" applyNumberFormat="1" applyFont="1" applyFill="1" applyBorder="1" applyAlignment="1">
      <alignment horizontal="right"/>
    </xf>
    <xf numFmtId="169" fontId="42" fillId="3" borderId="3" xfId="1" applyNumberFormat="1" applyFont="1" applyFill="1" applyBorder="1" applyAlignment="1">
      <alignment horizontal="right"/>
    </xf>
    <xf numFmtId="0" fontId="17" fillId="3" borderId="7" xfId="0" applyFont="1" applyFill="1" applyBorder="1" applyAlignment="1">
      <alignment horizontal="right"/>
    </xf>
    <xf numFmtId="0" fontId="14" fillId="3" borderId="0" xfId="0" applyFont="1" applyFill="1" applyAlignment="1">
      <alignment horizontal="center" wrapText="1"/>
    </xf>
    <xf numFmtId="166" fontId="24" fillId="3" borderId="4" xfId="0" applyNumberFormat="1" applyFont="1" applyFill="1" applyBorder="1" applyAlignment="1">
      <alignment horizontal="center"/>
    </xf>
    <xf numFmtId="0" fontId="24" fillId="2" borderId="6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8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Alignment="1"/>
    <xf numFmtId="0" fontId="17" fillId="0" borderId="0" xfId="0" applyFont="1" applyAlignment="1">
      <alignment horizontal="left"/>
    </xf>
    <xf numFmtId="0" fontId="17" fillId="0" borderId="0" xfId="0" applyFont="1" applyBorder="1" applyAlignment="1"/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/>
    </xf>
    <xf numFmtId="0" fontId="14" fillId="3" borderId="8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166" fontId="14" fillId="3" borderId="4" xfId="0" applyNumberFormat="1" applyFont="1" applyFill="1" applyBorder="1" applyAlignment="1">
      <alignment horizontal="center"/>
    </xf>
    <xf numFmtId="0" fontId="37" fillId="3" borderId="7" xfId="0" applyFont="1" applyFill="1" applyBorder="1" applyAlignment="1">
      <alignment horizontal="right"/>
    </xf>
    <xf numFmtId="0" fontId="38" fillId="0" borderId="0" xfId="0" applyFont="1" applyBorder="1" applyAlignment="1">
      <alignment horizontal="center"/>
    </xf>
    <xf numFmtId="0" fontId="17" fillId="0" borderId="0" xfId="0" applyFont="1" applyAlignment="1">
      <alignment horizontal="left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0</xdr:col>
      <xdr:colOff>2124075</xdr:colOff>
      <xdr:row>4</xdr:row>
      <xdr:rowOff>56504</xdr:rowOff>
    </xdr:to>
    <xdr:pic>
      <xdr:nvPicPr>
        <xdr:cNvPr id="3" name="Imagem 3" descr="G:\Material Gráfico - GoiásFomento\Apresentação PowerPoint\Componentes\logoGoiasFomento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2124075" cy="6736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321623</xdr:colOff>
      <xdr:row>0</xdr:row>
      <xdr:rowOff>1</xdr:rowOff>
    </xdr:from>
    <xdr:to>
      <xdr:col>4</xdr:col>
      <xdr:colOff>68778</xdr:colOff>
      <xdr:row>5</xdr:row>
      <xdr:rowOff>173183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7013" y="1"/>
          <a:ext cx="2035629" cy="9772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148442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16429"/>
        </a:xfrm>
        <a:prstGeom prst="rect">
          <a:avLst/>
        </a:prstGeom>
      </xdr:spPr>
    </xdr:pic>
    <xdr:clientData/>
  </xdr:twoCellAnchor>
  <xdr:twoCellAnchor editAs="oneCell">
    <xdr:from>
      <xdr:col>1</xdr:col>
      <xdr:colOff>1100942</xdr:colOff>
      <xdr:row>0</xdr:row>
      <xdr:rowOff>136068</xdr:rowOff>
    </xdr:from>
    <xdr:to>
      <xdr:col>3</xdr:col>
      <xdr:colOff>903020</xdr:colOff>
      <xdr:row>5</xdr:row>
      <xdr:rowOff>111330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51461AB5-E524-47EE-8763-FD10E78C55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0800000" flipH="1" flipV="1">
          <a:off x="5096494" y="136068"/>
          <a:ext cx="2078182" cy="927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showGridLines="0" topLeftCell="A7" zoomScale="77" zoomScaleNormal="77" zoomScaleSheetLayoutView="75" workbookViewId="0">
      <selection activeCell="E26" sqref="E26"/>
    </sheetView>
  </sheetViews>
  <sheetFormatPr defaultRowHeight="12.75" x14ac:dyDescent="0.2"/>
  <cols>
    <col min="1" max="1" width="53.7109375" style="2" customWidth="1"/>
    <col min="2" max="2" width="17" style="2" customWidth="1"/>
    <col min="3" max="3" width="17.140625" style="4" customWidth="1"/>
    <col min="4" max="4" width="17.28515625" style="2" customWidth="1"/>
    <col min="5" max="5" width="25" style="2" customWidth="1"/>
    <col min="6" max="6" width="20.28515625" style="2" customWidth="1"/>
    <col min="7" max="7" width="23.5703125" style="2" customWidth="1"/>
    <col min="8" max="8" width="61.5703125" style="2" customWidth="1"/>
    <col min="9" max="11" width="9.140625" style="2" customWidth="1"/>
    <col min="12" max="12" width="19.28515625" style="2" customWidth="1"/>
    <col min="13" max="16384" width="9.140625" style="2"/>
  </cols>
  <sheetData>
    <row r="1" spans="1:11" x14ac:dyDescent="0.2">
      <c r="A1" s="11"/>
      <c r="B1" s="11"/>
      <c r="C1" s="12"/>
      <c r="D1" s="11"/>
    </row>
    <row r="2" spans="1:11" x14ac:dyDescent="0.2">
      <c r="A2" s="11"/>
      <c r="B2" s="11"/>
      <c r="C2" s="12"/>
      <c r="D2" s="11"/>
    </row>
    <row r="3" spans="1:11" x14ac:dyDescent="0.2">
      <c r="A3" s="11"/>
      <c r="B3" s="19"/>
      <c r="C3" s="12"/>
      <c r="D3" s="11"/>
    </row>
    <row r="4" spans="1:11" x14ac:dyDescent="0.2">
      <c r="A4" s="19"/>
      <c r="B4" s="11"/>
      <c r="C4" s="12"/>
      <c r="D4" s="11"/>
    </row>
    <row r="5" spans="1:11" x14ac:dyDescent="0.2">
      <c r="A5" s="11"/>
      <c r="B5" s="11"/>
      <c r="C5" s="12"/>
      <c r="D5" s="11"/>
    </row>
    <row r="6" spans="1:11" s="1" customFormat="1" ht="20.25" customHeight="1" x14ac:dyDescent="0.2">
      <c r="A6" s="157" t="s">
        <v>53</v>
      </c>
      <c r="B6" s="157"/>
      <c r="C6" s="157"/>
      <c r="D6" s="157"/>
    </row>
    <row r="7" spans="1:11" s="1" customFormat="1" ht="18" customHeight="1" x14ac:dyDescent="0.2">
      <c r="A7" s="157"/>
      <c r="B7" s="157"/>
      <c r="C7" s="157"/>
      <c r="D7" s="157"/>
    </row>
    <row r="8" spans="1:11" s="1" customFormat="1" ht="12" customHeight="1" x14ac:dyDescent="0.25">
      <c r="A8" s="35"/>
      <c r="B8" s="35"/>
      <c r="C8" s="35"/>
      <c r="D8" s="35"/>
    </row>
    <row r="9" spans="1:11" ht="15.75" x14ac:dyDescent="0.25">
      <c r="A9" s="54" t="s">
        <v>0</v>
      </c>
      <c r="B9" s="54"/>
      <c r="C9" s="55"/>
      <c r="D9" s="56"/>
    </row>
    <row r="10" spans="1:11" ht="15.75" x14ac:dyDescent="0.25">
      <c r="A10" s="54" t="s">
        <v>37</v>
      </c>
      <c r="B10" s="54"/>
      <c r="C10" s="55"/>
      <c r="D10" s="56"/>
    </row>
    <row r="11" spans="1:11" ht="15.75" x14ac:dyDescent="0.25">
      <c r="A11" s="54" t="s">
        <v>1</v>
      </c>
      <c r="B11" s="54"/>
      <c r="C11" s="55"/>
      <c r="D11" s="57"/>
    </row>
    <row r="12" spans="1:11" s="1" customFormat="1" ht="15" x14ac:dyDescent="0.25">
      <c r="A12" s="58"/>
      <c r="B12" s="58"/>
      <c r="C12" s="59"/>
      <c r="D12" s="60" t="s">
        <v>18</v>
      </c>
    </row>
    <row r="13" spans="1:11" s="1" customFormat="1" ht="15" x14ac:dyDescent="0.25">
      <c r="A13" s="161" t="s">
        <v>2</v>
      </c>
      <c r="B13" s="159" t="s">
        <v>68</v>
      </c>
      <c r="C13" s="158" t="s">
        <v>16</v>
      </c>
      <c r="D13" s="158"/>
      <c r="J13" s="20"/>
    </row>
    <row r="14" spans="1:11" s="1" customFormat="1" ht="15" x14ac:dyDescent="0.25">
      <c r="A14" s="162"/>
      <c r="B14" s="160"/>
      <c r="C14" s="85">
        <v>43830</v>
      </c>
      <c r="D14" s="85">
        <v>43465</v>
      </c>
      <c r="E14" s="32" t="s">
        <v>20</v>
      </c>
      <c r="F14" s="67" t="s">
        <v>19</v>
      </c>
      <c r="G14" s="23" t="s">
        <v>35</v>
      </c>
      <c r="H14" s="25" t="s">
        <v>24</v>
      </c>
      <c r="J14" s="16">
        <f>SUM(J15:J16)</f>
        <v>6560</v>
      </c>
    </row>
    <row r="15" spans="1:11" ht="15" x14ac:dyDescent="0.25">
      <c r="A15" s="45"/>
      <c r="B15" s="79"/>
      <c r="C15" s="74"/>
      <c r="D15" s="75"/>
      <c r="E15" s="24"/>
      <c r="F15" s="68"/>
      <c r="G15" s="24"/>
      <c r="H15" s="24"/>
      <c r="J15" s="17">
        <v>4700</v>
      </c>
    </row>
    <row r="16" spans="1:11" ht="15" x14ac:dyDescent="0.25">
      <c r="A16" s="46" t="s">
        <v>4</v>
      </c>
      <c r="B16" s="52">
        <f>SUM(B17:B18)+1</f>
        <v>8532.3252400000001</v>
      </c>
      <c r="C16" s="49">
        <f>C17+C18</f>
        <v>17174.874020000003</v>
      </c>
      <c r="D16" s="86">
        <f>D17+D18</f>
        <v>17175</v>
      </c>
      <c r="E16" s="63">
        <f t="shared" ref="E16:G16" si="0">SUM(E17:E18)</f>
        <v>8643548.7800000012</v>
      </c>
      <c r="F16" s="69">
        <f t="shared" si="0"/>
        <v>8531325.2400000002</v>
      </c>
      <c r="G16" s="13">
        <f t="shared" si="0"/>
        <v>17174874.020000003</v>
      </c>
      <c r="H16" s="22"/>
      <c r="J16" s="17">
        <v>1860</v>
      </c>
      <c r="K16" s="2">
        <v>5909</v>
      </c>
    </row>
    <row r="17" spans="1:11" ht="15" x14ac:dyDescent="0.25">
      <c r="A17" s="47" t="s">
        <v>14</v>
      </c>
      <c r="B17" s="80">
        <f>F17/1000</f>
        <v>5701.6756500000001</v>
      </c>
      <c r="C17" s="51">
        <f>G17/1000</f>
        <v>11495.152690000001</v>
      </c>
      <c r="D17" s="87">
        <v>11495</v>
      </c>
      <c r="E17" s="64">
        <v>5793477.04</v>
      </c>
      <c r="F17" s="70">
        <v>5701675.6500000004</v>
      </c>
      <c r="G17" s="10">
        <f>F17+E17</f>
        <v>11495152.690000001</v>
      </c>
      <c r="H17" s="14" t="s">
        <v>23</v>
      </c>
      <c r="J17" s="17"/>
      <c r="K17" s="2">
        <v>7060</v>
      </c>
    </row>
    <row r="18" spans="1:11" ht="15" x14ac:dyDescent="0.25">
      <c r="A18" s="47" t="s">
        <v>15</v>
      </c>
      <c r="B18" s="80">
        <f>F18/1000</f>
        <v>2829.64959</v>
      </c>
      <c r="C18" s="51">
        <f>G18/1000</f>
        <v>5679.7213300000003</v>
      </c>
      <c r="D18" s="87">
        <v>5680</v>
      </c>
      <c r="E18" s="64">
        <v>2850071.74</v>
      </c>
      <c r="F18" s="70">
        <v>2829649.59</v>
      </c>
      <c r="G18" s="10">
        <f>F18+E18</f>
        <v>5679721.3300000001</v>
      </c>
      <c r="H18" s="14" t="s">
        <v>22</v>
      </c>
      <c r="J18" s="16">
        <f>SUM(J19:J19)</f>
        <v>-2036</v>
      </c>
    </row>
    <row r="19" spans="1:11" ht="15" x14ac:dyDescent="0.25">
      <c r="A19" s="45"/>
      <c r="B19" s="80"/>
      <c r="C19" s="51"/>
      <c r="D19" s="76">
        <f t="shared" ref="D19:D39" si="1">C19</f>
        <v>0</v>
      </c>
      <c r="E19" s="64"/>
      <c r="F19" s="71"/>
      <c r="G19" s="5"/>
      <c r="H19" s="14"/>
      <c r="J19" s="17">
        <v>-2036</v>
      </c>
    </row>
    <row r="20" spans="1:11" ht="15" x14ac:dyDescent="0.25">
      <c r="A20" s="46" t="s">
        <v>10</v>
      </c>
      <c r="B20" s="52">
        <f>SUM(B21:B22)</f>
        <v>-1629.1367400000001</v>
      </c>
      <c r="C20" s="49">
        <f>C21+C22</f>
        <v>-5291.31862</v>
      </c>
      <c r="D20" s="86">
        <f>D21+D22</f>
        <v>-5291</v>
      </c>
      <c r="E20" s="64">
        <f>E21+E22</f>
        <v>-3662181.88</v>
      </c>
      <c r="F20" s="71">
        <f t="shared" ref="F20" si="2">F21+F22</f>
        <v>-1629136.7400000002</v>
      </c>
      <c r="G20" s="6">
        <f>G21+G22</f>
        <v>-5291318.62</v>
      </c>
      <c r="H20" s="14" t="s">
        <v>46</v>
      </c>
      <c r="J20" s="16"/>
    </row>
    <row r="21" spans="1:11" ht="15" x14ac:dyDescent="0.25">
      <c r="A21" s="47" t="s">
        <v>58</v>
      </c>
      <c r="B21" s="80">
        <f>F21/1000</f>
        <v>-1591.6666200000002</v>
      </c>
      <c r="C21" s="51">
        <f>G21/1000</f>
        <v>-5204.0399800000005</v>
      </c>
      <c r="D21" s="87">
        <v>-5204</v>
      </c>
      <c r="E21" s="64">
        <v>-3612373.36</v>
      </c>
      <c r="F21" s="71">
        <v>-1591666.62</v>
      </c>
      <c r="G21" s="7">
        <f>E21+F21</f>
        <v>-5204039.9800000004</v>
      </c>
      <c r="H21" s="14" t="s">
        <v>33</v>
      </c>
      <c r="J21" s="16">
        <f>SUM(J14+J18)</f>
        <v>4524</v>
      </c>
    </row>
    <row r="22" spans="1:11" ht="12" customHeight="1" x14ac:dyDescent="0.25">
      <c r="A22" s="45" t="s">
        <v>59</v>
      </c>
      <c r="B22" s="80">
        <f>F22/1000</f>
        <v>-37.470120000000001</v>
      </c>
      <c r="C22" s="51">
        <f>G22/1000</f>
        <v>-87.278639999999996</v>
      </c>
      <c r="D22" s="87">
        <v>-87</v>
      </c>
      <c r="E22" s="64">
        <v>-49808.52</v>
      </c>
      <c r="F22" s="71">
        <v>-37470.120000000003</v>
      </c>
      <c r="G22" s="7">
        <f>E22+F22</f>
        <v>-87278.64</v>
      </c>
      <c r="H22" s="14"/>
      <c r="J22" s="16"/>
    </row>
    <row r="23" spans="1:11" ht="12" customHeight="1" x14ac:dyDescent="0.25">
      <c r="A23" s="45"/>
      <c r="B23" s="80"/>
      <c r="C23" s="49"/>
      <c r="D23" s="76">
        <f t="shared" si="1"/>
        <v>0</v>
      </c>
      <c r="E23" s="64"/>
      <c r="F23" s="71"/>
      <c r="G23" s="7">
        <f t="shared" ref="G23:G46" si="3">E23+F23</f>
        <v>0</v>
      </c>
      <c r="H23" s="14"/>
      <c r="J23" s="16">
        <f>SUM(J24:J29)</f>
        <v>-3437</v>
      </c>
    </row>
    <row r="24" spans="1:11" s="1" customFormat="1" ht="15" x14ac:dyDescent="0.25">
      <c r="A24" s="46" t="s">
        <v>5</v>
      </c>
      <c r="B24" s="52">
        <f>F24/1000+1</f>
        <v>6903.1885000000002</v>
      </c>
      <c r="C24" s="49">
        <f>C16+C20</f>
        <v>11883.555400000003</v>
      </c>
      <c r="D24" s="86">
        <f>D16+D20</f>
        <v>11884</v>
      </c>
      <c r="E24" s="64">
        <f>E16+E20</f>
        <v>4981366.9000000013</v>
      </c>
      <c r="F24" s="71">
        <f>F16+F20</f>
        <v>6902188.5</v>
      </c>
      <c r="G24" s="7">
        <f>E24+F24</f>
        <v>11883555.400000002</v>
      </c>
      <c r="H24" s="15"/>
      <c r="J24" s="17">
        <v>2448</v>
      </c>
    </row>
    <row r="25" spans="1:11" ht="15" x14ac:dyDescent="0.25">
      <c r="A25" s="45"/>
      <c r="B25" s="80"/>
      <c r="C25" s="49"/>
      <c r="D25" s="76">
        <f t="shared" si="1"/>
        <v>0</v>
      </c>
      <c r="E25" s="64"/>
      <c r="F25" s="71"/>
      <c r="G25" s="7">
        <f t="shared" si="3"/>
        <v>0</v>
      </c>
      <c r="H25" s="14"/>
      <c r="J25" s="17">
        <v>-4775</v>
      </c>
    </row>
    <row r="26" spans="1:11" ht="15" x14ac:dyDescent="0.25">
      <c r="A26" s="46" t="s">
        <v>43</v>
      </c>
      <c r="B26" s="52">
        <f>B27+B28+B29+B30+B31+B32</f>
        <v>713.08091000000059</v>
      </c>
      <c r="C26" s="49">
        <f>C27+C28+C29+C30+C31+C32</f>
        <v>-552.95164999999815</v>
      </c>
      <c r="D26" s="86">
        <f>D27+D28+D29+D30+D31+D32</f>
        <v>-553</v>
      </c>
      <c r="E26" s="64">
        <f>E27+E28+E29+E30+E32+E31</f>
        <v>-1266217.0600000005</v>
      </c>
      <c r="F26" s="71">
        <f>F27+F28+F29+F30+F32+F31</f>
        <v>713265.41000000015</v>
      </c>
      <c r="G26" s="7">
        <f>G27+G28+G29+G30+G31+G32</f>
        <v>-552951.64999999851</v>
      </c>
      <c r="H26" s="14"/>
      <c r="J26" s="17">
        <v>-2415</v>
      </c>
    </row>
    <row r="27" spans="1:11" ht="15" x14ac:dyDescent="0.25">
      <c r="A27" s="47" t="s">
        <v>60</v>
      </c>
      <c r="B27" s="77">
        <v>6568</v>
      </c>
      <c r="C27" s="77">
        <f t="shared" ref="B27:C29" si="4">G27/1000</f>
        <v>12495.40005</v>
      </c>
      <c r="D27" s="87">
        <v>12495</v>
      </c>
      <c r="E27" s="64">
        <v>5927215.5499999998</v>
      </c>
      <c r="F27" s="70">
        <v>6568184.5</v>
      </c>
      <c r="G27" s="8">
        <f t="shared" ref="G27:G32" si="5">E27+F27</f>
        <v>12495400.050000001</v>
      </c>
      <c r="H27" s="14" t="s">
        <v>25</v>
      </c>
      <c r="J27" s="17">
        <v>-28</v>
      </c>
    </row>
    <row r="28" spans="1:11" ht="15" x14ac:dyDescent="0.25">
      <c r="A28" s="47" t="s">
        <v>61</v>
      </c>
      <c r="B28" s="80">
        <f t="shared" si="4"/>
        <v>-9798.8701799999999</v>
      </c>
      <c r="C28" s="77">
        <f t="shared" si="4"/>
        <v>-17756.03557</v>
      </c>
      <c r="D28" s="87">
        <v>-17756</v>
      </c>
      <c r="E28" s="64">
        <v>-7957165.3899999997</v>
      </c>
      <c r="F28" s="71">
        <v>-9798870.1799999997</v>
      </c>
      <c r="G28" s="7">
        <f t="shared" si="5"/>
        <v>-17756035.57</v>
      </c>
      <c r="H28" s="14" t="s">
        <v>26</v>
      </c>
      <c r="J28" s="17">
        <v>2668</v>
      </c>
    </row>
    <row r="29" spans="1:11" ht="15" x14ac:dyDescent="0.25">
      <c r="A29" s="62" t="s">
        <v>62</v>
      </c>
      <c r="B29" s="80">
        <f t="shared" si="4"/>
        <v>-3228.9835699999999</v>
      </c>
      <c r="C29" s="77">
        <f t="shared" si="4"/>
        <v>-6738.1401899999992</v>
      </c>
      <c r="D29" s="87">
        <v>-6738</v>
      </c>
      <c r="E29" s="64">
        <v>-3509156.62</v>
      </c>
      <c r="F29" s="71">
        <v>-3228983.57</v>
      </c>
      <c r="G29" s="9">
        <f t="shared" si="5"/>
        <v>-6738140.1899999995</v>
      </c>
      <c r="H29" s="14" t="s">
        <v>31</v>
      </c>
      <c r="J29" s="17">
        <v>-1335</v>
      </c>
    </row>
    <row r="30" spans="1:11" ht="15" x14ac:dyDescent="0.25">
      <c r="A30" s="47" t="s">
        <v>63</v>
      </c>
      <c r="B30" s="80">
        <f t="shared" ref="B30:C32" si="6">F30/1000</f>
        <v>-42.844300000000004</v>
      </c>
      <c r="C30" s="77">
        <f t="shared" si="6"/>
        <v>-71.126689999999996</v>
      </c>
      <c r="D30" s="87">
        <v>-71</v>
      </c>
      <c r="E30" s="64">
        <v>-28282.39</v>
      </c>
      <c r="F30" s="71">
        <v>-42844.3</v>
      </c>
      <c r="G30" s="7">
        <f t="shared" si="5"/>
        <v>-71126.69</v>
      </c>
      <c r="H30" s="14" t="s">
        <v>27</v>
      </c>
      <c r="J30" s="16"/>
    </row>
    <row r="31" spans="1:11" ht="15" x14ac:dyDescent="0.25">
      <c r="A31" s="47" t="s">
        <v>64</v>
      </c>
      <c r="B31" s="80">
        <f t="shared" si="6"/>
        <v>9509.8239200000007</v>
      </c>
      <c r="C31" s="77">
        <f t="shared" si="6"/>
        <v>16296.866189999999</v>
      </c>
      <c r="D31" s="87">
        <v>16297</v>
      </c>
      <c r="E31" s="64">
        <v>6787042.2699999996</v>
      </c>
      <c r="F31" s="70">
        <v>9509823.9199999999</v>
      </c>
      <c r="G31" s="8">
        <f t="shared" si="5"/>
        <v>16296866.189999999</v>
      </c>
      <c r="H31" s="21" t="s">
        <v>34</v>
      </c>
      <c r="J31" s="16">
        <f>SUM(J21+J23)</f>
        <v>1087</v>
      </c>
    </row>
    <row r="32" spans="1:11" ht="15" x14ac:dyDescent="0.25">
      <c r="A32" s="47" t="s">
        <v>65</v>
      </c>
      <c r="B32" s="80">
        <f t="shared" si="6"/>
        <v>-2294.0449600000002</v>
      </c>
      <c r="C32" s="77">
        <f t="shared" si="6"/>
        <v>-4779.9154399999998</v>
      </c>
      <c r="D32" s="87">
        <v>-4780</v>
      </c>
      <c r="E32" s="64">
        <v>-2485870.48</v>
      </c>
      <c r="F32" s="71">
        <v>-2294044.96</v>
      </c>
      <c r="G32" s="7">
        <f t="shared" si="5"/>
        <v>-4779915.4399999995</v>
      </c>
      <c r="H32" s="21" t="s">
        <v>32</v>
      </c>
      <c r="J32" s="17"/>
    </row>
    <row r="33" spans="1:10" ht="15" x14ac:dyDescent="0.25">
      <c r="A33" s="45"/>
      <c r="B33" s="80"/>
      <c r="C33" s="49"/>
      <c r="D33" s="76">
        <f t="shared" si="1"/>
        <v>0</v>
      </c>
      <c r="E33" s="64"/>
      <c r="F33" s="71"/>
      <c r="G33" s="7">
        <f t="shared" si="3"/>
        <v>0</v>
      </c>
      <c r="H33" s="14"/>
      <c r="J33" s="16">
        <v>134</v>
      </c>
    </row>
    <row r="34" spans="1:10" ht="17.25" customHeight="1" x14ac:dyDescent="0.25">
      <c r="A34" s="48" t="s">
        <v>6</v>
      </c>
      <c r="B34" s="49">
        <f>B26+B24</f>
        <v>7616.2694100000008</v>
      </c>
      <c r="C34" s="49">
        <f>C24+C26</f>
        <v>11330.603750000006</v>
      </c>
      <c r="D34" s="86">
        <f>D24+D26</f>
        <v>11331</v>
      </c>
      <c r="E34" s="64">
        <f>E24+E26</f>
        <v>3715149.8400000008</v>
      </c>
      <c r="F34" s="71">
        <f t="shared" ref="F34:G34" si="7">F24+F26</f>
        <v>7615453.9100000001</v>
      </c>
      <c r="G34" s="6">
        <f t="shared" si="7"/>
        <v>11330603.750000004</v>
      </c>
      <c r="H34" s="14"/>
      <c r="J34" s="17"/>
    </row>
    <row r="35" spans="1:10" ht="12" customHeight="1" x14ac:dyDescent="0.25">
      <c r="A35" s="50"/>
      <c r="B35" s="80"/>
      <c r="C35" s="51"/>
      <c r="D35" s="86">
        <f t="shared" si="1"/>
        <v>0</v>
      </c>
      <c r="E35" s="64"/>
      <c r="F35" s="71"/>
      <c r="G35" s="7">
        <f t="shared" si="3"/>
        <v>0</v>
      </c>
      <c r="H35" s="14"/>
      <c r="J35" s="16">
        <f>SUM(J31+J33)</f>
        <v>1221</v>
      </c>
    </row>
    <row r="36" spans="1:10" ht="15" x14ac:dyDescent="0.25">
      <c r="A36" s="46" t="s">
        <v>7</v>
      </c>
      <c r="B36" s="49">
        <f>F36/1000</f>
        <v>-119.2897</v>
      </c>
      <c r="C36" s="49">
        <f>G36/1000</f>
        <v>-119.30792</v>
      </c>
      <c r="D36" s="86">
        <v>-119</v>
      </c>
      <c r="E36" s="64">
        <v>-18.22</v>
      </c>
      <c r="F36" s="71">
        <v>-119289.7</v>
      </c>
      <c r="G36" s="7">
        <f>E36+F36</f>
        <v>-119307.92</v>
      </c>
      <c r="H36" s="14" t="s">
        <v>30</v>
      </c>
      <c r="J36" s="17">
        <v>-157</v>
      </c>
    </row>
    <row r="37" spans="1:10" ht="12" customHeight="1" x14ac:dyDescent="0.25">
      <c r="A37" s="45"/>
      <c r="B37" s="80"/>
      <c r="C37" s="51"/>
      <c r="D37" s="76">
        <f t="shared" si="1"/>
        <v>0</v>
      </c>
      <c r="E37" s="64"/>
      <c r="F37" s="71"/>
      <c r="G37" s="7">
        <f t="shared" si="3"/>
        <v>0</v>
      </c>
      <c r="H37" s="14"/>
      <c r="J37" s="16"/>
    </row>
    <row r="38" spans="1:10" ht="15" x14ac:dyDescent="0.25">
      <c r="A38" s="46" t="s">
        <v>8</v>
      </c>
      <c r="B38" s="52">
        <f>B34+B36</f>
        <v>7496.9797100000005</v>
      </c>
      <c r="C38" s="52">
        <v>11212</v>
      </c>
      <c r="D38" s="86">
        <f>D34+D36</f>
        <v>11212</v>
      </c>
      <c r="E38" s="64">
        <f>E34+E36</f>
        <v>3715131.6200000006</v>
      </c>
      <c r="F38" s="71">
        <f>F34+F36</f>
        <v>7496164.21</v>
      </c>
      <c r="G38" s="7">
        <f>E38+F38</f>
        <v>11211295.83</v>
      </c>
      <c r="H38" s="14"/>
      <c r="J38" s="16">
        <v>1064</v>
      </c>
    </row>
    <row r="39" spans="1:10" ht="15" x14ac:dyDescent="0.25">
      <c r="A39" s="46"/>
      <c r="B39" s="52"/>
      <c r="C39" s="52"/>
      <c r="D39" s="86">
        <f t="shared" si="1"/>
        <v>0</v>
      </c>
      <c r="E39" s="64"/>
      <c r="F39" s="71"/>
      <c r="G39" s="7"/>
      <c r="H39" s="14"/>
      <c r="J39" s="16"/>
    </row>
    <row r="40" spans="1:10" ht="15" x14ac:dyDescent="0.25">
      <c r="A40" s="46" t="s">
        <v>36</v>
      </c>
      <c r="B40" s="52">
        <f>F40/1000-1</f>
        <v>-2340.4576000000002</v>
      </c>
      <c r="C40" s="52">
        <f>C41+C42+C43+C44+1</f>
        <v>-4234.5993699999999</v>
      </c>
      <c r="D40" s="86">
        <f>D41+D42+D43+D44</f>
        <v>-4235</v>
      </c>
      <c r="E40" s="64">
        <f>E41+E42+E43+E44</f>
        <v>-1895141.77</v>
      </c>
      <c r="F40" s="71">
        <f>F41+F42+F43+F44</f>
        <v>-2339457.6</v>
      </c>
      <c r="G40" s="30">
        <f>G41+G42+G43+G44</f>
        <v>-4234599.37</v>
      </c>
      <c r="H40" s="14"/>
      <c r="J40" s="16"/>
    </row>
    <row r="41" spans="1:10" ht="18.75" customHeight="1" x14ac:dyDescent="0.25">
      <c r="A41" s="47" t="s">
        <v>44</v>
      </c>
      <c r="B41" s="80">
        <f>F41/1000-1</f>
        <v>-7.38293</v>
      </c>
      <c r="C41" s="51">
        <f>G41/1000-1</f>
        <v>-7.38293</v>
      </c>
      <c r="D41" s="87">
        <v>-7</v>
      </c>
      <c r="E41" s="64">
        <v>0</v>
      </c>
      <c r="F41" s="70">
        <v>-6382.93</v>
      </c>
      <c r="G41" s="7">
        <f>E41+F41</f>
        <v>-6382.93</v>
      </c>
      <c r="H41" s="14" t="s">
        <v>28</v>
      </c>
      <c r="J41" s="17">
        <v>-453</v>
      </c>
    </row>
    <row r="42" spans="1:10" ht="12" customHeight="1" x14ac:dyDescent="0.25">
      <c r="A42" s="47" t="s">
        <v>45</v>
      </c>
      <c r="B42" s="80">
        <f t="shared" ref="B42:C44" si="8">F42/1000</f>
        <v>-6.70634</v>
      </c>
      <c r="C42" s="51">
        <f>G42/1000</f>
        <v>-6.70634</v>
      </c>
      <c r="D42" s="87">
        <v>-7</v>
      </c>
      <c r="E42" s="64">
        <v>0</v>
      </c>
      <c r="F42" s="70">
        <v>-6706.34</v>
      </c>
      <c r="G42" s="7">
        <f t="shared" ref="G42:G43" si="9">E42+F42</f>
        <v>-6706.34</v>
      </c>
      <c r="H42" s="14"/>
      <c r="J42" s="17"/>
    </row>
    <row r="43" spans="1:10" ht="12.75" customHeight="1" x14ac:dyDescent="0.25">
      <c r="A43" s="45" t="s">
        <v>67</v>
      </c>
      <c r="B43" s="80">
        <f t="shared" si="8"/>
        <v>-1292.4268500000001</v>
      </c>
      <c r="C43" s="51">
        <f t="shared" si="8"/>
        <v>-2345.2833900000001</v>
      </c>
      <c r="D43" s="87">
        <v>-2345</v>
      </c>
      <c r="E43" s="64">
        <v>-1052856.54</v>
      </c>
      <c r="F43" s="70">
        <v>-1292426.8500000001</v>
      </c>
      <c r="G43" s="7">
        <f t="shared" si="9"/>
        <v>-2345283.39</v>
      </c>
      <c r="H43" s="14"/>
      <c r="J43" s="17"/>
    </row>
    <row r="44" spans="1:10" ht="15" x14ac:dyDescent="0.25">
      <c r="A44" s="45" t="s">
        <v>66</v>
      </c>
      <c r="B44" s="80">
        <f t="shared" si="8"/>
        <v>-1033.94148</v>
      </c>
      <c r="C44" s="51">
        <f t="shared" si="8"/>
        <v>-1876.2267099999999</v>
      </c>
      <c r="D44" s="87">
        <v>-1876</v>
      </c>
      <c r="E44" s="64">
        <v>-842285.23</v>
      </c>
      <c r="F44" s="71">
        <v>-1033941.48</v>
      </c>
      <c r="G44" s="7">
        <f t="shared" si="3"/>
        <v>-1876226.71</v>
      </c>
      <c r="H44" s="14"/>
      <c r="J44" s="18">
        <v>0.02</v>
      </c>
    </row>
    <row r="45" spans="1:10" ht="15.75" customHeight="1" x14ac:dyDescent="0.25">
      <c r="A45" s="48" t="s">
        <v>17</v>
      </c>
      <c r="B45" s="52">
        <f t="shared" ref="B45:G45" si="10">B38+B40</f>
        <v>5156.5221099999999</v>
      </c>
      <c r="C45" s="52">
        <f t="shared" si="10"/>
        <v>6977.4006300000001</v>
      </c>
      <c r="D45" s="86">
        <f t="shared" si="10"/>
        <v>6977</v>
      </c>
      <c r="E45" s="65">
        <f t="shared" si="10"/>
        <v>1819989.8500000006</v>
      </c>
      <c r="F45" s="72">
        <f t="shared" si="10"/>
        <v>5156706.6099999994</v>
      </c>
      <c r="G45" s="7">
        <f t="shared" si="10"/>
        <v>6976696.46</v>
      </c>
      <c r="H45" s="14"/>
    </row>
    <row r="46" spans="1:10" ht="21" customHeight="1" x14ac:dyDescent="0.25">
      <c r="A46" s="46" t="s">
        <v>9</v>
      </c>
      <c r="B46" s="80">
        <f>F46/1000</f>
        <v>-1820</v>
      </c>
      <c r="C46" s="51">
        <v>-1820</v>
      </c>
      <c r="D46" s="87">
        <v>-1820</v>
      </c>
      <c r="E46" s="65">
        <v>0</v>
      </c>
      <c r="F46" s="72">
        <v>-1820000</v>
      </c>
      <c r="G46" s="7">
        <f t="shared" si="3"/>
        <v>-1820000</v>
      </c>
      <c r="H46" s="14" t="s">
        <v>29</v>
      </c>
    </row>
    <row r="47" spans="1:10" ht="21" customHeight="1" x14ac:dyDescent="0.25">
      <c r="A47" s="53" t="s">
        <v>13</v>
      </c>
      <c r="B47" s="81">
        <v>3.7900000000000003E-2</v>
      </c>
      <c r="C47" s="78">
        <v>4.5499999999999999E-2</v>
      </c>
      <c r="D47" s="88">
        <v>4.5499999999999999E-2</v>
      </c>
      <c r="E47" s="33">
        <v>0.05</v>
      </c>
      <c r="F47" s="31">
        <v>-4.3700000000000003E-2</v>
      </c>
      <c r="G47" s="29">
        <v>-4.5499999999999999E-2</v>
      </c>
    </row>
    <row r="48" spans="1:10" ht="6" customHeight="1" x14ac:dyDescent="0.2">
      <c r="A48" s="3"/>
      <c r="B48" s="27"/>
      <c r="C48" s="28"/>
      <c r="D48" s="73"/>
      <c r="E48" s="26"/>
    </row>
    <row r="49" spans="1:8" ht="11.25" customHeight="1" x14ac:dyDescent="0.25">
      <c r="A49" s="156" t="s">
        <v>47</v>
      </c>
      <c r="B49" s="156"/>
      <c r="C49" s="156"/>
      <c r="D49" s="156"/>
      <c r="E49" s="41"/>
      <c r="H49" s="66">
        <v>3167189.69</v>
      </c>
    </row>
    <row r="50" spans="1:8" ht="14.25" customHeight="1" x14ac:dyDescent="0.25">
      <c r="A50" s="37" t="s">
        <v>12</v>
      </c>
      <c r="B50" s="42"/>
      <c r="C50" s="164"/>
      <c r="D50" s="164"/>
      <c r="E50" s="43"/>
    </row>
    <row r="51" spans="1:8" ht="13.5" hidden="1" customHeight="1" x14ac:dyDescent="0.25">
      <c r="A51" s="37" t="s">
        <v>11</v>
      </c>
      <c r="B51" s="36"/>
      <c r="C51" s="36"/>
      <c r="D51" s="36"/>
      <c r="E51" s="43"/>
    </row>
    <row r="52" spans="1:8" ht="35.25" customHeight="1" x14ac:dyDescent="0.25">
      <c r="A52" s="37" t="s">
        <v>51</v>
      </c>
      <c r="B52" s="169" t="s">
        <v>48</v>
      </c>
      <c r="C52" s="169"/>
      <c r="D52" s="169"/>
      <c r="E52" s="169"/>
    </row>
    <row r="53" spans="1:8" ht="10.5" customHeight="1" x14ac:dyDescent="0.25">
      <c r="A53" s="61" t="s">
        <v>21</v>
      </c>
      <c r="B53" s="169" t="s">
        <v>52</v>
      </c>
      <c r="C53" s="169"/>
      <c r="D53" s="169"/>
      <c r="E53" s="169"/>
    </row>
    <row r="54" spans="1:8" ht="10.5" customHeight="1" x14ac:dyDescent="0.25">
      <c r="A54" s="44"/>
      <c r="B54" s="36"/>
      <c r="C54" s="36"/>
      <c r="D54" s="36"/>
      <c r="E54" s="43"/>
    </row>
    <row r="55" spans="1:8" ht="23.25" customHeight="1" x14ac:dyDescent="0.25">
      <c r="A55" s="37" t="s">
        <v>3</v>
      </c>
      <c r="B55" s="164" t="s">
        <v>38</v>
      </c>
      <c r="C55" s="164"/>
      <c r="D55" s="164"/>
    </row>
    <row r="56" spans="1:8" ht="11.25" customHeight="1" x14ac:dyDescent="0.25">
      <c r="A56" s="61" t="s">
        <v>49</v>
      </c>
      <c r="B56" s="169"/>
      <c r="C56" s="169"/>
      <c r="D56" s="169"/>
    </row>
    <row r="57" spans="1:8" ht="18" customHeight="1" x14ac:dyDescent="0.25">
      <c r="A57" s="36"/>
      <c r="B57" s="169" t="s">
        <v>55</v>
      </c>
      <c r="C57" s="169"/>
      <c r="D57" s="169"/>
    </row>
    <row r="58" spans="1:8" ht="12" customHeight="1" x14ac:dyDescent="0.25">
      <c r="A58" s="36"/>
      <c r="B58" s="170" t="s">
        <v>40</v>
      </c>
      <c r="C58" s="170"/>
      <c r="D58" s="170"/>
    </row>
    <row r="59" spans="1:8" ht="10.5" customHeight="1" x14ac:dyDescent="0.25">
      <c r="A59" s="37"/>
      <c r="B59" s="165" t="s">
        <v>56</v>
      </c>
      <c r="C59" s="165"/>
      <c r="D59" s="165"/>
    </row>
    <row r="60" spans="1:8" ht="11.25" customHeight="1" x14ac:dyDescent="0.25">
      <c r="A60" s="36"/>
      <c r="B60" s="165"/>
      <c r="C60" s="165"/>
      <c r="D60" s="165"/>
    </row>
    <row r="61" spans="1:8" ht="11.25" customHeight="1" x14ac:dyDescent="0.25">
      <c r="A61" s="164" t="s">
        <v>39</v>
      </c>
      <c r="B61" s="164"/>
      <c r="C61" s="164"/>
      <c r="D61" s="164"/>
    </row>
    <row r="62" spans="1:8" ht="11.25" customHeight="1" x14ac:dyDescent="0.25">
      <c r="A62" s="38"/>
      <c r="B62" s="38"/>
      <c r="C62" s="38"/>
      <c r="D62" s="38"/>
    </row>
    <row r="63" spans="1:8" ht="15" x14ac:dyDescent="0.25">
      <c r="A63" s="39"/>
      <c r="B63" s="36"/>
      <c r="C63" s="36"/>
      <c r="D63" s="36"/>
    </row>
    <row r="64" spans="1:8" ht="15" x14ac:dyDescent="0.25">
      <c r="A64" s="39" t="s">
        <v>41</v>
      </c>
      <c r="B64" s="167" t="s">
        <v>50</v>
      </c>
      <c r="C64" s="167"/>
      <c r="D64" s="167"/>
    </row>
    <row r="65" spans="1:9" ht="15" x14ac:dyDescent="0.25">
      <c r="A65" s="39" t="s">
        <v>42</v>
      </c>
      <c r="B65" s="168" t="s">
        <v>54</v>
      </c>
      <c r="C65" s="168"/>
      <c r="D65" s="168"/>
    </row>
    <row r="66" spans="1:9" ht="15" x14ac:dyDescent="0.25">
      <c r="A66" s="40" t="s">
        <v>57</v>
      </c>
      <c r="B66" s="166"/>
      <c r="C66" s="166"/>
      <c r="D66" s="166"/>
    </row>
    <row r="67" spans="1:9" x14ac:dyDescent="0.2">
      <c r="A67" s="34"/>
      <c r="G67" s="163"/>
      <c r="H67" s="163"/>
      <c r="I67" s="163"/>
    </row>
  </sheetData>
  <mergeCells count="18">
    <mergeCell ref="G67:I67"/>
    <mergeCell ref="C50:D50"/>
    <mergeCell ref="B59:D60"/>
    <mergeCell ref="A61:D61"/>
    <mergeCell ref="B66:D66"/>
    <mergeCell ref="B55:D55"/>
    <mergeCell ref="B64:D64"/>
    <mergeCell ref="B65:D65"/>
    <mergeCell ref="B56:D56"/>
    <mergeCell ref="B57:D57"/>
    <mergeCell ref="B52:E52"/>
    <mergeCell ref="B53:E53"/>
    <mergeCell ref="B58:D58"/>
    <mergeCell ref="A49:D49"/>
    <mergeCell ref="A6:D7"/>
    <mergeCell ref="C13:D13"/>
    <mergeCell ref="B13:B14"/>
    <mergeCell ref="A13:A14"/>
  </mergeCells>
  <phoneticPr fontId="0" type="noConversion"/>
  <printOptions horizontalCentered="1"/>
  <pageMargins left="0.98425196850393704" right="0.59055118110236227" top="0.47244094488188981" bottom="0.31496062992125984" header="0.23622047244094491" footer="0.31496062992125984"/>
  <pageSetup paperSize="9" scale="82" orientation="portrait" r:id="rId1"/>
  <headerFooter alignWithMargins="0"/>
  <rowBreaks count="1" manualBreakCount="1">
    <brk id="66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showGridLines="0" tabSelected="1" zoomScale="77" zoomScaleNormal="77" zoomScaleSheetLayoutView="75" workbookViewId="0">
      <selection activeCell="N11" sqref="N11"/>
    </sheetView>
  </sheetViews>
  <sheetFormatPr defaultRowHeight="12.75" x14ac:dyDescent="0.2"/>
  <cols>
    <col min="1" max="1" width="60" style="2" customWidth="1"/>
    <col min="2" max="2" width="17" style="2" customWidth="1"/>
    <col min="3" max="3" width="17.140625" style="4" customWidth="1"/>
    <col min="4" max="4" width="17.28515625" style="2" customWidth="1"/>
    <col min="5" max="5" width="25" style="2" hidden="1" customWidth="1"/>
    <col min="6" max="6" width="21.5703125" style="2" hidden="1" customWidth="1"/>
    <col min="7" max="7" width="23.5703125" style="2" hidden="1" customWidth="1"/>
    <col min="8" max="8" width="61.5703125" style="2" hidden="1" customWidth="1"/>
    <col min="9" max="9" width="9.140625" style="2" customWidth="1"/>
    <col min="10" max="10" width="12.85546875" style="2" hidden="1" customWidth="1"/>
    <col min="11" max="11" width="9.140625" style="2" hidden="1" customWidth="1"/>
    <col min="12" max="12" width="19.28515625" style="2" hidden="1" customWidth="1"/>
    <col min="13" max="16384" width="9.140625" style="2"/>
  </cols>
  <sheetData>
    <row r="1" spans="1:11" ht="15" x14ac:dyDescent="0.2">
      <c r="A1" s="130"/>
      <c r="B1" s="130"/>
      <c r="C1" s="131"/>
      <c r="D1" s="130"/>
    </row>
    <row r="2" spans="1:11" ht="15" x14ac:dyDescent="0.2">
      <c r="A2" s="130"/>
      <c r="B2" s="130"/>
      <c r="C2" s="131"/>
      <c r="D2" s="130"/>
    </row>
    <row r="3" spans="1:11" ht="15.75" x14ac:dyDescent="0.25">
      <c r="A3" s="130"/>
      <c r="B3" s="132"/>
      <c r="C3" s="131"/>
      <c r="D3" s="130"/>
    </row>
    <row r="4" spans="1:11" ht="15.75" x14ac:dyDescent="0.25">
      <c r="A4" s="132"/>
      <c r="B4" s="130"/>
      <c r="C4" s="131"/>
      <c r="D4" s="130"/>
    </row>
    <row r="5" spans="1:11" ht="15" x14ac:dyDescent="0.2">
      <c r="A5" s="130"/>
      <c r="B5" s="130"/>
      <c r="C5" s="131"/>
      <c r="D5" s="130"/>
    </row>
    <row r="6" spans="1:11" s="1" customFormat="1" ht="20.25" customHeight="1" x14ac:dyDescent="0.2">
      <c r="A6" s="157" t="s">
        <v>95</v>
      </c>
      <c r="B6" s="157"/>
      <c r="C6" s="157"/>
      <c r="D6" s="157"/>
    </row>
    <row r="7" spans="1:11" s="1" customFormat="1" ht="18" customHeight="1" x14ac:dyDescent="0.2">
      <c r="A7" s="157"/>
      <c r="B7" s="157"/>
      <c r="C7" s="157"/>
      <c r="D7" s="157"/>
    </row>
    <row r="8" spans="1:11" s="1" customFormat="1" ht="12" customHeight="1" x14ac:dyDescent="0.25">
      <c r="A8" s="95"/>
      <c r="B8" s="95"/>
      <c r="C8" s="95"/>
      <c r="D8" s="95"/>
    </row>
    <row r="9" spans="1:11" ht="15.75" x14ac:dyDescent="0.25">
      <c r="A9" s="54" t="s">
        <v>0</v>
      </c>
      <c r="B9" s="54"/>
      <c r="C9" s="55"/>
      <c r="D9" s="56"/>
    </row>
    <row r="10" spans="1:11" ht="15.75" x14ac:dyDescent="0.25">
      <c r="A10" s="54" t="s">
        <v>37</v>
      </c>
      <c r="B10" s="54"/>
      <c r="C10" s="55"/>
      <c r="D10" s="56"/>
    </row>
    <row r="11" spans="1:11" ht="15.75" x14ac:dyDescent="0.25">
      <c r="A11" s="54" t="s">
        <v>1</v>
      </c>
      <c r="B11" s="54"/>
      <c r="C11" s="55"/>
      <c r="D11" s="57"/>
    </row>
    <row r="12" spans="1:11" s="1" customFormat="1" ht="15.75" x14ac:dyDescent="0.25">
      <c r="A12" s="54"/>
      <c r="B12" s="54"/>
      <c r="C12" s="133"/>
      <c r="D12" s="57" t="s">
        <v>18</v>
      </c>
    </row>
    <row r="13" spans="1:11" s="1" customFormat="1" ht="20.25" x14ac:dyDescent="0.3">
      <c r="A13" s="172" t="s">
        <v>2</v>
      </c>
      <c r="B13" s="174" t="s">
        <v>93</v>
      </c>
      <c r="C13" s="176" t="s">
        <v>16</v>
      </c>
      <c r="D13" s="176"/>
      <c r="E13" s="97"/>
      <c r="F13" s="97"/>
      <c r="G13" s="97"/>
      <c r="J13" s="20"/>
    </row>
    <row r="14" spans="1:11" s="1" customFormat="1" ht="20.25" x14ac:dyDescent="0.3">
      <c r="A14" s="173"/>
      <c r="B14" s="175"/>
      <c r="C14" s="134">
        <v>44196</v>
      </c>
      <c r="D14" s="134">
        <v>43830</v>
      </c>
      <c r="E14" s="127" t="s">
        <v>20</v>
      </c>
      <c r="F14" s="98" t="s">
        <v>19</v>
      </c>
      <c r="G14" s="99" t="s">
        <v>35</v>
      </c>
      <c r="H14" s="25" t="s">
        <v>24</v>
      </c>
      <c r="J14" s="16">
        <f>SUM(J15:J16)</f>
        <v>6560</v>
      </c>
    </row>
    <row r="15" spans="1:11" ht="20.25" x14ac:dyDescent="0.3">
      <c r="A15" s="135"/>
      <c r="B15" s="136"/>
      <c r="C15" s="137"/>
      <c r="D15" s="138"/>
      <c r="E15" s="100"/>
      <c r="F15" s="101"/>
      <c r="G15" s="100"/>
      <c r="H15" s="24"/>
      <c r="J15" s="17">
        <v>4700</v>
      </c>
    </row>
    <row r="16" spans="1:11" ht="20.25" x14ac:dyDescent="0.3">
      <c r="A16" s="139" t="s">
        <v>4</v>
      </c>
      <c r="B16" s="140">
        <f>SUM(B17:B18)</f>
        <v>6291.02729</v>
      </c>
      <c r="C16" s="141">
        <f>C17+C18</f>
        <v>12095.215490000002</v>
      </c>
      <c r="D16" s="142">
        <f>D17+D18</f>
        <v>14872</v>
      </c>
      <c r="E16" s="102">
        <f>SUM(E17:E18)</f>
        <v>5804188.2000000002</v>
      </c>
      <c r="F16" s="103">
        <f t="shared" ref="F16:G16" si="0">SUM(F17:F18)</f>
        <v>6291027.29</v>
      </c>
      <c r="G16" s="104">
        <f t="shared" si="0"/>
        <v>12095215.490000002</v>
      </c>
      <c r="H16" s="22"/>
      <c r="J16" s="17">
        <v>1860</v>
      </c>
      <c r="K16" s="2">
        <v>5909</v>
      </c>
    </row>
    <row r="17" spans="1:11" ht="20.25" x14ac:dyDescent="0.3">
      <c r="A17" s="143" t="s">
        <v>14</v>
      </c>
      <c r="B17" s="144">
        <f>F17/1000</f>
        <v>5131.7272400000002</v>
      </c>
      <c r="C17" s="145">
        <f>G17/1000</f>
        <v>8997.478030000002</v>
      </c>
      <c r="D17" s="146">
        <v>9220</v>
      </c>
      <c r="E17" s="105">
        <v>3865750.79</v>
      </c>
      <c r="F17" s="106">
        <v>5131727.24</v>
      </c>
      <c r="G17" s="107">
        <f>F17+E17</f>
        <v>8997478.0300000012</v>
      </c>
      <c r="H17" s="14" t="s">
        <v>23</v>
      </c>
      <c r="J17" s="17"/>
      <c r="K17" s="2">
        <v>7060</v>
      </c>
    </row>
    <row r="18" spans="1:11" ht="20.25" x14ac:dyDescent="0.3">
      <c r="A18" s="143" t="s">
        <v>15</v>
      </c>
      <c r="B18" s="144">
        <f>F18/1000</f>
        <v>1159.3000500000001</v>
      </c>
      <c r="C18" s="145">
        <f>G18/1000</f>
        <v>3097.7374599999998</v>
      </c>
      <c r="D18" s="146">
        <v>5652</v>
      </c>
      <c r="E18" s="105">
        <v>1938437.41</v>
      </c>
      <c r="F18" s="106">
        <v>1159300.05</v>
      </c>
      <c r="G18" s="107">
        <f>F18+E18</f>
        <v>3097737.46</v>
      </c>
      <c r="H18" s="14" t="s">
        <v>22</v>
      </c>
      <c r="J18" s="16">
        <f>SUM(J19:J19)</f>
        <v>-2036</v>
      </c>
    </row>
    <row r="19" spans="1:11" ht="20.25" x14ac:dyDescent="0.3">
      <c r="A19" s="135"/>
      <c r="B19" s="144"/>
      <c r="C19" s="145"/>
      <c r="D19" s="142">
        <f t="shared" ref="D19:D39" si="1">C19</f>
        <v>0</v>
      </c>
      <c r="E19" s="105"/>
      <c r="F19" s="108"/>
      <c r="G19" s="109"/>
      <c r="H19" s="14"/>
      <c r="J19" s="17">
        <v>-2036</v>
      </c>
    </row>
    <row r="20" spans="1:11" ht="20.25" x14ac:dyDescent="0.3">
      <c r="A20" s="139" t="s">
        <v>10</v>
      </c>
      <c r="B20" s="140">
        <f>SUM(B21:B22)</f>
        <v>-1929.3165999999999</v>
      </c>
      <c r="C20" s="141">
        <f>C21+C22</f>
        <v>-7134.5607299999992</v>
      </c>
      <c r="D20" s="142">
        <f>D21+D22</f>
        <v>-3850</v>
      </c>
      <c r="E20" s="105">
        <f>E21+E22</f>
        <v>-5204826.1999999993</v>
      </c>
      <c r="F20" s="108">
        <f t="shared" ref="F20" si="2">F21+F22</f>
        <v>-1929316.5999999999</v>
      </c>
      <c r="G20" s="110">
        <f>G21+G22</f>
        <v>-7134142.7999999998</v>
      </c>
      <c r="H20" s="14" t="s">
        <v>46</v>
      </c>
      <c r="J20" s="16"/>
    </row>
    <row r="21" spans="1:11" ht="20.25" x14ac:dyDescent="0.3">
      <c r="A21" s="143" t="s">
        <v>58</v>
      </c>
      <c r="B21" s="144">
        <f>F21/1000</f>
        <v>-1850.3918799999999</v>
      </c>
      <c r="C21" s="145">
        <f>G21/1000</f>
        <v>-7032.5607299999992</v>
      </c>
      <c r="D21" s="146">
        <v>-3760</v>
      </c>
      <c r="E21" s="105">
        <v>-5182168.8499999996</v>
      </c>
      <c r="F21" s="108">
        <v>-1850391.88</v>
      </c>
      <c r="G21" s="111">
        <f>E21+F21</f>
        <v>-7032560.7299999995</v>
      </c>
      <c r="H21" s="14" t="s">
        <v>33</v>
      </c>
      <c r="J21" s="16">
        <f>SUM(J14+J18)</f>
        <v>4524</v>
      </c>
    </row>
    <row r="22" spans="1:11" ht="21.75" customHeight="1" x14ac:dyDescent="0.3">
      <c r="A22" s="135" t="s">
        <v>73</v>
      </c>
      <c r="B22" s="144">
        <f>F22/1000</f>
        <v>-78.924720000000008</v>
      </c>
      <c r="C22" s="145">
        <v>-102</v>
      </c>
      <c r="D22" s="146">
        <v>-90</v>
      </c>
      <c r="E22" s="105">
        <v>-22657.35</v>
      </c>
      <c r="F22" s="108">
        <v>-78924.72</v>
      </c>
      <c r="G22" s="111">
        <f>E22+F22</f>
        <v>-101582.07</v>
      </c>
      <c r="H22" s="14"/>
      <c r="J22" s="16"/>
    </row>
    <row r="23" spans="1:11" ht="12" customHeight="1" x14ac:dyDescent="0.3">
      <c r="A23" s="135"/>
      <c r="B23" s="144"/>
      <c r="C23" s="141"/>
      <c r="D23" s="142">
        <f t="shared" si="1"/>
        <v>0</v>
      </c>
      <c r="E23" s="105"/>
      <c r="F23" s="108"/>
      <c r="G23" s="111">
        <f t="shared" ref="G23:G44" si="3">E23+F23</f>
        <v>0</v>
      </c>
      <c r="H23" s="14"/>
      <c r="J23" s="16">
        <f>SUM(J24:J29)</f>
        <v>-3437</v>
      </c>
    </row>
    <row r="24" spans="1:11" s="1" customFormat="1" ht="20.25" x14ac:dyDescent="0.3">
      <c r="A24" s="139" t="s">
        <v>5</v>
      </c>
      <c r="B24" s="140">
        <f>F24/1000</f>
        <v>4361.7106900000008</v>
      </c>
      <c r="C24" s="141">
        <v>4960</v>
      </c>
      <c r="D24" s="142">
        <f>D16+D20</f>
        <v>11022</v>
      </c>
      <c r="E24" s="105">
        <f>E16+E20</f>
        <v>599362.00000000093</v>
      </c>
      <c r="F24" s="108">
        <f>F16+F20</f>
        <v>4361710.6900000004</v>
      </c>
      <c r="G24" s="111">
        <f>E24+F24</f>
        <v>4961072.6900000013</v>
      </c>
      <c r="H24" s="15"/>
      <c r="J24" s="17">
        <v>2448</v>
      </c>
    </row>
    <row r="25" spans="1:11" ht="20.25" x14ac:dyDescent="0.3">
      <c r="A25" s="135"/>
      <c r="B25" s="144"/>
      <c r="C25" s="141"/>
      <c r="D25" s="142">
        <f t="shared" si="1"/>
        <v>0</v>
      </c>
      <c r="E25" s="105"/>
      <c r="F25" s="108"/>
      <c r="G25" s="111">
        <f t="shared" si="3"/>
        <v>0</v>
      </c>
      <c r="H25" s="14"/>
      <c r="J25" s="17">
        <v>-4775</v>
      </c>
    </row>
    <row r="26" spans="1:11" ht="20.25" x14ac:dyDescent="0.3">
      <c r="A26" s="139" t="s">
        <v>43</v>
      </c>
      <c r="B26" s="140">
        <f>B27+B28+B29+B30+B31+B32</f>
        <v>-864.18590999999833</v>
      </c>
      <c r="C26" s="141">
        <v>-1488</v>
      </c>
      <c r="D26" s="142">
        <f>D27+D28+D29+D30+D31+D32</f>
        <v>1703</v>
      </c>
      <c r="E26" s="105">
        <f>E27+E28+E29+E30+E32+E31</f>
        <v>-625673.8200000003</v>
      </c>
      <c r="F26" s="108">
        <f>F27+F28+F29+F30+F32+F31</f>
        <v>-864185.90999999829</v>
      </c>
      <c r="G26" s="111">
        <f>G27+G28+G29+G30+G31+G32</f>
        <v>-1489859.7299999967</v>
      </c>
      <c r="H26" s="14"/>
      <c r="J26" s="17">
        <v>-2415</v>
      </c>
    </row>
    <row r="27" spans="1:11" ht="20.25" x14ac:dyDescent="0.3">
      <c r="A27" s="143" t="s">
        <v>74</v>
      </c>
      <c r="B27" s="147">
        <f>F27/1000</f>
        <v>9932.7884600000016</v>
      </c>
      <c r="C27" s="147">
        <f>G27/1000</f>
        <v>17557.102179999998</v>
      </c>
      <c r="D27" s="146">
        <v>15412</v>
      </c>
      <c r="E27" s="105">
        <v>7624313.7199999997</v>
      </c>
      <c r="F27" s="106">
        <v>9932788.4600000009</v>
      </c>
      <c r="G27" s="112">
        <f t="shared" ref="G27:G32" si="4">E27+F27</f>
        <v>17557102.18</v>
      </c>
      <c r="H27" s="14" t="s">
        <v>25</v>
      </c>
      <c r="J27" s="17">
        <v>-28</v>
      </c>
    </row>
    <row r="28" spans="1:11" ht="20.25" x14ac:dyDescent="0.3">
      <c r="A28" s="143" t="s">
        <v>75</v>
      </c>
      <c r="B28" s="144">
        <f t="shared" ref="B28:C32" si="5">F28/1000</f>
        <v>-11531.511390000001</v>
      </c>
      <c r="C28" s="147">
        <f t="shared" si="5"/>
        <v>-21841.482899999999</v>
      </c>
      <c r="D28" s="146">
        <v>-19791</v>
      </c>
      <c r="E28" s="105">
        <v>-10309971.51</v>
      </c>
      <c r="F28" s="108">
        <v>-11531511.390000001</v>
      </c>
      <c r="G28" s="111">
        <f t="shared" si="4"/>
        <v>-21841482.899999999</v>
      </c>
      <c r="H28" s="14" t="s">
        <v>26</v>
      </c>
      <c r="J28" s="17">
        <v>2668</v>
      </c>
    </row>
    <row r="29" spans="1:11" ht="20.25" x14ac:dyDescent="0.3">
      <c r="A29" s="148" t="s">
        <v>94</v>
      </c>
      <c r="B29" s="144">
        <f t="shared" si="5"/>
        <v>-4127.4845299999997</v>
      </c>
      <c r="C29" s="147">
        <f t="shared" si="5"/>
        <v>-8153.9903800000002</v>
      </c>
      <c r="D29" s="146">
        <v>-7101</v>
      </c>
      <c r="E29" s="105">
        <v>-4026505.85</v>
      </c>
      <c r="F29" s="108">
        <v>-4127484.53</v>
      </c>
      <c r="G29" s="113">
        <f t="shared" si="4"/>
        <v>-8153990.3799999999</v>
      </c>
      <c r="H29" s="14" t="s">
        <v>31</v>
      </c>
      <c r="J29" s="17">
        <v>-1335</v>
      </c>
    </row>
    <row r="30" spans="1:11" ht="20.25" x14ac:dyDescent="0.3">
      <c r="A30" s="143" t="s">
        <v>76</v>
      </c>
      <c r="B30" s="144">
        <f t="shared" si="5"/>
        <v>-94.734929999999991</v>
      </c>
      <c r="C30" s="147">
        <f>G30/1000</f>
        <v>-135.23401999999999</v>
      </c>
      <c r="D30" s="146">
        <v>-150</v>
      </c>
      <c r="E30" s="105">
        <v>-40499.089999999997</v>
      </c>
      <c r="F30" s="108">
        <v>-94734.93</v>
      </c>
      <c r="G30" s="111">
        <f t="shared" si="4"/>
        <v>-135234.01999999999</v>
      </c>
      <c r="H30" s="14" t="s">
        <v>27</v>
      </c>
      <c r="J30" s="16"/>
    </row>
    <row r="31" spans="1:11" ht="20.25" x14ac:dyDescent="0.3">
      <c r="A31" s="143" t="s">
        <v>77</v>
      </c>
      <c r="B31" s="144">
        <f t="shared" si="5"/>
        <v>9447.9324800000013</v>
      </c>
      <c r="C31" s="147">
        <f>G31/1000+1</f>
        <v>18013.82791</v>
      </c>
      <c r="D31" s="146">
        <v>18018</v>
      </c>
      <c r="E31" s="105">
        <v>8564895.4299999997</v>
      </c>
      <c r="F31" s="106">
        <v>9447932.4800000004</v>
      </c>
      <c r="G31" s="112">
        <f t="shared" si="4"/>
        <v>18012827.91</v>
      </c>
      <c r="H31" s="21" t="s">
        <v>34</v>
      </c>
      <c r="J31" s="16">
        <f>SUM(J21+J23)</f>
        <v>1087</v>
      </c>
    </row>
    <row r="32" spans="1:11" ht="20.25" x14ac:dyDescent="0.3">
      <c r="A32" s="143" t="s">
        <v>78</v>
      </c>
      <c r="B32" s="144">
        <f t="shared" si="5"/>
        <v>-4491.1760000000004</v>
      </c>
      <c r="C32" s="147">
        <f t="shared" si="5"/>
        <v>-6929.0825199999999</v>
      </c>
      <c r="D32" s="146">
        <v>-4685</v>
      </c>
      <c r="E32" s="105">
        <v>-2437906.52</v>
      </c>
      <c r="F32" s="108">
        <v>-4491176</v>
      </c>
      <c r="G32" s="111">
        <f t="shared" si="4"/>
        <v>-6929082.5199999996</v>
      </c>
      <c r="H32" s="21" t="s">
        <v>32</v>
      </c>
      <c r="J32" s="17"/>
    </row>
    <row r="33" spans="1:10" ht="20.25" x14ac:dyDescent="0.3">
      <c r="A33" s="135"/>
      <c r="B33" s="144"/>
      <c r="C33" s="141"/>
      <c r="D33" s="142">
        <f t="shared" si="1"/>
        <v>0</v>
      </c>
      <c r="E33" s="105"/>
      <c r="F33" s="108"/>
      <c r="G33" s="111">
        <f t="shared" si="3"/>
        <v>0</v>
      </c>
      <c r="H33" s="14"/>
      <c r="J33" s="16">
        <v>134</v>
      </c>
    </row>
    <row r="34" spans="1:10" ht="17.25" customHeight="1" x14ac:dyDescent="0.3">
      <c r="A34" s="139" t="s">
        <v>6</v>
      </c>
      <c r="B34" s="154">
        <f>B26+B24</f>
        <v>3497.5247800000025</v>
      </c>
      <c r="C34" s="154">
        <f>C24+C26</f>
        <v>3472</v>
      </c>
      <c r="D34" s="142">
        <f>D24+D26</f>
        <v>12725</v>
      </c>
      <c r="E34" s="105">
        <f>E24+E26</f>
        <v>-26311.819999999367</v>
      </c>
      <c r="F34" s="108">
        <f t="shared" ref="F34:G34" si="6">F24+F26</f>
        <v>3497524.7800000021</v>
      </c>
      <c r="G34" s="110">
        <f t="shared" si="6"/>
        <v>3471212.9600000046</v>
      </c>
      <c r="H34" s="14"/>
      <c r="J34" s="17"/>
    </row>
    <row r="35" spans="1:10" ht="12" customHeight="1" x14ac:dyDescent="0.3">
      <c r="A35" s="149"/>
      <c r="B35" s="144"/>
      <c r="C35" s="145"/>
      <c r="D35" s="142">
        <f t="shared" si="1"/>
        <v>0</v>
      </c>
      <c r="E35" s="105"/>
      <c r="F35" s="108"/>
      <c r="G35" s="111">
        <f t="shared" si="3"/>
        <v>0</v>
      </c>
      <c r="H35" s="14"/>
      <c r="J35" s="16">
        <f>SUM(J31+J33)</f>
        <v>1221</v>
      </c>
    </row>
    <row r="36" spans="1:10" ht="20.25" x14ac:dyDescent="0.3">
      <c r="A36" s="139" t="s">
        <v>7</v>
      </c>
      <c r="B36" s="141">
        <f>F36/1000</f>
        <v>491.26339000000002</v>
      </c>
      <c r="C36" s="141">
        <f>G36/1000</f>
        <v>490.05768</v>
      </c>
      <c r="D36" s="142">
        <v>-454</v>
      </c>
      <c r="E36" s="105">
        <v>-1205.71</v>
      </c>
      <c r="F36" s="108">
        <v>491263.39</v>
      </c>
      <c r="G36" s="111">
        <f>E36+F36</f>
        <v>490057.68</v>
      </c>
      <c r="H36" s="14" t="s">
        <v>30</v>
      </c>
      <c r="J36" s="17">
        <v>-157</v>
      </c>
    </row>
    <row r="37" spans="1:10" ht="12" customHeight="1" x14ac:dyDescent="0.3">
      <c r="A37" s="135"/>
      <c r="B37" s="144"/>
      <c r="C37" s="145"/>
      <c r="D37" s="142">
        <f t="shared" si="1"/>
        <v>0</v>
      </c>
      <c r="E37" s="105"/>
      <c r="F37" s="108"/>
      <c r="G37" s="111">
        <f t="shared" si="3"/>
        <v>0</v>
      </c>
      <c r="H37" s="14"/>
      <c r="J37" s="16"/>
    </row>
    <row r="38" spans="1:10" ht="20.25" x14ac:dyDescent="0.3">
      <c r="A38" s="139" t="s">
        <v>8</v>
      </c>
      <c r="B38" s="140">
        <f>B34+B36</f>
        <v>3988.7881700000025</v>
      </c>
      <c r="C38" s="140">
        <v>3962</v>
      </c>
      <c r="D38" s="142">
        <f>D34+D36</f>
        <v>12271</v>
      </c>
      <c r="E38" s="105">
        <f>E34+E36</f>
        <v>-27517.529999999366</v>
      </c>
      <c r="F38" s="108">
        <f>F34+F36</f>
        <v>3988788.1700000023</v>
      </c>
      <c r="G38" s="111">
        <f>E38+F38</f>
        <v>3961270.6400000029</v>
      </c>
      <c r="H38" s="14"/>
      <c r="J38" s="16">
        <v>1064</v>
      </c>
    </row>
    <row r="39" spans="1:10" ht="20.25" x14ac:dyDescent="0.3">
      <c r="A39" s="139"/>
      <c r="B39" s="140"/>
      <c r="C39" s="140"/>
      <c r="D39" s="142">
        <f t="shared" si="1"/>
        <v>0</v>
      </c>
      <c r="E39" s="105"/>
      <c r="F39" s="108"/>
      <c r="G39" s="111"/>
      <c r="H39" s="14"/>
      <c r="J39" s="16"/>
    </row>
    <row r="40" spans="1:10" ht="20.25" x14ac:dyDescent="0.3">
      <c r="A40" s="139" t="s">
        <v>36</v>
      </c>
      <c r="B40" s="140">
        <f>F40/1000</f>
        <v>-1805.7266900000002</v>
      </c>
      <c r="C40" s="140">
        <v>-1577</v>
      </c>
      <c r="D40" s="142">
        <f>D41+D42+D43+D44</f>
        <v>-3610</v>
      </c>
      <c r="E40" s="105">
        <f>E41+E42+E43+E44</f>
        <v>229383.16000000027</v>
      </c>
      <c r="F40" s="108">
        <f>F41+F42+F43+F44</f>
        <v>-1805726.6900000002</v>
      </c>
      <c r="G40" s="114">
        <f>G41+G42+G43+G44</f>
        <v>-1576343.5300000003</v>
      </c>
      <c r="H40" s="14"/>
      <c r="J40" s="16"/>
    </row>
    <row r="41" spans="1:10" ht="18.75" customHeight="1" x14ac:dyDescent="0.3">
      <c r="A41" s="143" t="s">
        <v>44</v>
      </c>
      <c r="B41" s="144">
        <f>F41/1000-1</f>
        <v>-1106.4413400000001</v>
      </c>
      <c r="C41" s="145">
        <f>G41/1000</f>
        <v>-1752.3254900000002</v>
      </c>
      <c r="D41" s="146">
        <v>-637</v>
      </c>
      <c r="E41" s="105">
        <v>-646884.15</v>
      </c>
      <c r="F41" s="106">
        <v>-1105441.3400000001</v>
      </c>
      <c r="G41" s="111">
        <f>E41+F41</f>
        <v>-1752325.4900000002</v>
      </c>
      <c r="H41" s="14" t="s">
        <v>28</v>
      </c>
      <c r="J41" s="17">
        <v>-453</v>
      </c>
    </row>
    <row r="42" spans="1:10" ht="20.25" customHeight="1" x14ac:dyDescent="0.3">
      <c r="A42" s="143" t="s">
        <v>45</v>
      </c>
      <c r="B42" s="144">
        <f t="shared" ref="B42:B43" si="7">F42/1000</f>
        <v>-893.94443000000001</v>
      </c>
      <c r="C42" s="145">
        <f>G42/1000</f>
        <v>-1421.0603900000001</v>
      </c>
      <c r="D42" s="146">
        <v>-397</v>
      </c>
      <c r="E42" s="105">
        <v>-527115.96</v>
      </c>
      <c r="F42" s="106">
        <v>-893944.43</v>
      </c>
      <c r="G42" s="111">
        <f t="shared" ref="G42:G43" si="8">E42+F42</f>
        <v>-1421060.3900000001</v>
      </c>
      <c r="H42" s="14"/>
      <c r="J42" s="17"/>
    </row>
    <row r="43" spans="1:10" ht="20.25" customHeight="1" x14ac:dyDescent="0.3">
      <c r="A43" s="135" t="s">
        <v>79</v>
      </c>
      <c r="B43" s="144">
        <f t="shared" si="7"/>
        <v>107.58838</v>
      </c>
      <c r="C43" s="145">
        <f>G43/1000</f>
        <v>600.63522</v>
      </c>
      <c r="D43" s="146">
        <v>-1144</v>
      </c>
      <c r="E43" s="105">
        <v>493046.84</v>
      </c>
      <c r="F43" s="106">
        <v>107588.38</v>
      </c>
      <c r="G43" s="111">
        <f t="shared" si="8"/>
        <v>600635.22</v>
      </c>
      <c r="H43" s="14"/>
      <c r="J43" s="17"/>
    </row>
    <row r="44" spans="1:10" ht="20.25" x14ac:dyDescent="0.3">
      <c r="A44" s="135" t="s">
        <v>80</v>
      </c>
      <c r="B44" s="144">
        <f>F44/1000</f>
        <v>86.070700000000002</v>
      </c>
      <c r="C44" s="145">
        <f>G44/1000-1</f>
        <v>995.40713000000005</v>
      </c>
      <c r="D44" s="146">
        <v>-1432</v>
      </c>
      <c r="E44" s="105">
        <v>910336.43</v>
      </c>
      <c r="F44" s="108">
        <v>86070.7</v>
      </c>
      <c r="G44" s="111">
        <f t="shared" si="3"/>
        <v>996407.13</v>
      </c>
      <c r="H44" s="14"/>
      <c r="J44" s="18">
        <v>0.02</v>
      </c>
    </row>
    <row r="45" spans="1:10" ht="24.75" customHeight="1" x14ac:dyDescent="0.3">
      <c r="A45" s="149" t="s">
        <v>17</v>
      </c>
      <c r="B45" s="153">
        <f t="shared" ref="B45:G45" si="9">B38+B40</f>
        <v>2183.0614800000021</v>
      </c>
      <c r="C45" s="153">
        <f>C38+C40</f>
        <v>2385</v>
      </c>
      <c r="D45" s="154">
        <f t="shared" si="9"/>
        <v>8661</v>
      </c>
      <c r="E45" s="115">
        <f t="shared" si="9"/>
        <v>201865.63000000091</v>
      </c>
      <c r="F45" s="116">
        <f t="shared" si="9"/>
        <v>2183061.4800000023</v>
      </c>
      <c r="G45" s="111">
        <f t="shared" si="9"/>
        <v>2384927.1100000027</v>
      </c>
      <c r="H45" s="14"/>
    </row>
    <row r="46" spans="1:10" ht="21" customHeight="1" x14ac:dyDescent="0.3">
      <c r="A46" s="150" t="s">
        <v>13</v>
      </c>
      <c r="B46" s="151">
        <v>1.2200000000000001E-2</v>
      </c>
      <c r="C46" s="152">
        <v>1.3299999999999999E-2</v>
      </c>
      <c r="D46" s="155">
        <v>4.5499999999999999E-2</v>
      </c>
      <c r="E46" s="117">
        <v>0.05</v>
      </c>
      <c r="F46" s="118">
        <v>-4.3700000000000003E-2</v>
      </c>
      <c r="G46" s="119">
        <v>-4.5499999999999999E-2</v>
      </c>
    </row>
    <row r="47" spans="1:10" ht="6" customHeight="1" x14ac:dyDescent="0.3">
      <c r="A47" s="120"/>
      <c r="B47" s="121"/>
      <c r="C47" s="122"/>
      <c r="D47" s="123"/>
      <c r="E47" s="124"/>
      <c r="F47" s="125"/>
      <c r="G47" s="125"/>
    </row>
    <row r="48" spans="1:10" ht="18" customHeight="1" x14ac:dyDescent="0.35">
      <c r="A48" s="177" t="s">
        <v>96</v>
      </c>
      <c r="B48" s="177"/>
      <c r="C48" s="177"/>
      <c r="D48" s="177"/>
      <c r="E48" s="124"/>
      <c r="F48" s="125"/>
      <c r="G48" s="125"/>
      <c r="H48" s="66">
        <v>3167189.69</v>
      </c>
    </row>
    <row r="49" spans="1:7" ht="18" customHeight="1" x14ac:dyDescent="0.35">
      <c r="A49" s="128" t="s">
        <v>72</v>
      </c>
      <c r="B49" s="126"/>
      <c r="C49" s="178"/>
      <c r="D49" s="178"/>
      <c r="E49" s="125"/>
      <c r="F49" s="125"/>
      <c r="G49" s="125"/>
    </row>
    <row r="50" spans="1:7" ht="13.5" customHeight="1" x14ac:dyDescent="0.25">
      <c r="A50" s="96" t="s">
        <v>83</v>
      </c>
      <c r="B50" s="169" t="s">
        <v>81</v>
      </c>
      <c r="C50" s="169"/>
      <c r="D50" s="169"/>
      <c r="E50" s="83"/>
    </row>
    <row r="51" spans="1:7" ht="14.25" customHeight="1" x14ac:dyDescent="0.25">
      <c r="A51" s="84" t="s">
        <v>21</v>
      </c>
      <c r="B51" s="171" t="s">
        <v>82</v>
      </c>
      <c r="C51" s="169"/>
      <c r="D51" s="169"/>
      <c r="E51" s="83"/>
    </row>
    <row r="52" spans="1:7" ht="23.25" customHeight="1" x14ac:dyDescent="0.25">
      <c r="A52" s="96" t="s">
        <v>84</v>
      </c>
      <c r="B52" s="171" t="s">
        <v>70</v>
      </c>
      <c r="C52" s="171"/>
      <c r="D52" s="171"/>
    </row>
    <row r="53" spans="1:7" ht="11.25" customHeight="1" x14ac:dyDescent="0.25">
      <c r="A53" s="84" t="s">
        <v>69</v>
      </c>
      <c r="B53" s="169"/>
      <c r="C53" s="169"/>
      <c r="D53" s="169"/>
    </row>
    <row r="54" spans="1:7" ht="11.25" customHeight="1" x14ac:dyDescent="0.25">
      <c r="A54" s="84"/>
      <c r="B54" s="165" t="s">
        <v>97</v>
      </c>
      <c r="C54" s="165"/>
      <c r="D54" s="165"/>
    </row>
    <row r="55" spans="1:7" ht="12" customHeight="1" x14ac:dyDescent="0.25">
      <c r="A55" s="37" t="s">
        <v>85</v>
      </c>
      <c r="B55" s="165"/>
      <c r="C55" s="165"/>
      <c r="D55" s="165"/>
    </row>
    <row r="56" spans="1:7" ht="14.25" customHeight="1" x14ac:dyDescent="0.25">
      <c r="A56" s="89" t="s">
        <v>86</v>
      </c>
      <c r="B56" s="165" t="s">
        <v>98</v>
      </c>
      <c r="C56" s="165"/>
      <c r="D56" s="165"/>
    </row>
    <row r="57" spans="1:7" ht="11.25" customHeight="1" x14ac:dyDescent="0.25">
      <c r="A57" s="84"/>
      <c r="B57" s="165"/>
      <c r="C57" s="165"/>
      <c r="D57" s="165"/>
    </row>
    <row r="58" spans="1:7" ht="11.25" customHeight="1" x14ac:dyDescent="0.25">
      <c r="A58" s="91"/>
      <c r="B58" s="165" t="s">
        <v>87</v>
      </c>
      <c r="C58" s="165"/>
      <c r="D58" s="165"/>
    </row>
    <row r="59" spans="1:7" ht="10.5" customHeight="1" x14ac:dyDescent="0.25">
      <c r="A59" s="90"/>
      <c r="B59" s="165"/>
      <c r="C59" s="165"/>
      <c r="D59" s="165"/>
    </row>
    <row r="60" spans="1:7" ht="11.25" hidden="1" customHeight="1" x14ac:dyDescent="0.25">
      <c r="A60" s="93"/>
      <c r="B60" s="92"/>
      <c r="C60" s="92"/>
      <c r="D60" s="92"/>
    </row>
    <row r="61" spans="1:7" ht="15.75" customHeight="1" x14ac:dyDescent="0.25">
      <c r="A61" s="164" t="s">
        <v>71</v>
      </c>
      <c r="B61" s="164"/>
      <c r="C61" s="164"/>
      <c r="D61" s="164"/>
    </row>
    <row r="62" spans="1:7" ht="11.25" customHeight="1" x14ac:dyDescent="0.25">
      <c r="A62" s="82"/>
      <c r="B62" s="82"/>
      <c r="C62" s="82"/>
      <c r="D62" s="82"/>
    </row>
    <row r="63" spans="1:7" ht="15" x14ac:dyDescent="0.2">
      <c r="A63" s="94" t="s">
        <v>89</v>
      </c>
      <c r="B63" s="179" t="s">
        <v>91</v>
      </c>
      <c r="C63" s="179"/>
      <c r="D63" s="179"/>
    </row>
    <row r="64" spans="1:7" ht="15" x14ac:dyDescent="0.25">
      <c r="A64" s="94" t="s">
        <v>90</v>
      </c>
      <c r="B64" s="168" t="s">
        <v>88</v>
      </c>
      <c r="C64" s="168"/>
      <c r="D64" s="168"/>
    </row>
    <row r="65" spans="1:9" ht="15" x14ac:dyDescent="0.25">
      <c r="A65" s="40"/>
      <c r="B65" s="166" t="s">
        <v>92</v>
      </c>
      <c r="C65" s="166"/>
      <c r="D65" s="166"/>
    </row>
    <row r="66" spans="1:9" ht="15" x14ac:dyDescent="0.2">
      <c r="A66" s="34"/>
      <c r="B66" s="94"/>
      <c r="G66" s="163"/>
      <c r="H66" s="163"/>
      <c r="I66" s="163"/>
    </row>
    <row r="67" spans="1:9" x14ac:dyDescent="0.2">
      <c r="F67" s="129"/>
    </row>
  </sheetData>
  <mergeCells count="19">
    <mergeCell ref="G66:I66"/>
    <mergeCell ref="B52:D52"/>
    <mergeCell ref="B53:D53"/>
    <mergeCell ref="B54:D54"/>
    <mergeCell ref="B55:D55"/>
    <mergeCell ref="B56:D57"/>
    <mergeCell ref="A61:D61"/>
    <mergeCell ref="B63:D63"/>
    <mergeCell ref="B64:D64"/>
    <mergeCell ref="B65:D65"/>
    <mergeCell ref="B58:D59"/>
    <mergeCell ref="B51:D51"/>
    <mergeCell ref="B50:D50"/>
    <mergeCell ref="A6:D7"/>
    <mergeCell ref="A13:A14"/>
    <mergeCell ref="B13:B14"/>
    <mergeCell ref="C13:D13"/>
    <mergeCell ref="A48:D48"/>
    <mergeCell ref="C49:D49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74" orientation="portrait" r:id="rId1"/>
  <headerFooter alignWithMargins="0"/>
  <rowBreaks count="1" manualBreakCount="1">
    <brk id="65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DRM EXERCÍCIO DE 2016</vt:lpstr>
      <vt:lpstr>Plan1</vt:lpstr>
      <vt:lpstr>DRM EXERCÍCIO DE 2019</vt:lpstr>
      <vt:lpstr>'DRM EXERCÍCIO DE 2016'!Area_de_impressao</vt:lpstr>
      <vt:lpstr>'DRM EXERCÍCIO DE 2019'!Area_de_impressao</vt:lpstr>
    </vt:vector>
  </TitlesOfParts>
  <Company>GOIÁSFOMENTO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Vandeir Junior Carneiro Silv</cp:lastModifiedBy>
  <cp:lastPrinted>2021-03-29T15:03:05Z</cp:lastPrinted>
  <dcterms:created xsi:type="dcterms:W3CDTF">2001-02-16T18:37:20Z</dcterms:created>
  <dcterms:modified xsi:type="dcterms:W3CDTF">2021-03-31T00:47:35Z</dcterms:modified>
</cp:coreProperties>
</file>