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AGOSTO 2022" sheetId="14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47" l="1"/>
  <c r="G42" i="147"/>
  <c r="G61" i="147" l="1"/>
  <c r="G58" i="147"/>
  <c r="G54" i="147"/>
  <c r="G49" i="147"/>
  <c r="G46" i="147"/>
  <c r="L42" i="147"/>
  <c r="G41" i="147"/>
  <c r="L36" i="147"/>
  <c r="G35" i="147"/>
  <c r="L29" i="147"/>
  <c r="L27" i="147" s="1"/>
  <c r="G28" i="147"/>
  <c r="G24" i="147"/>
  <c r="L19" i="147"/>
  <c r="G18" i="147"/>
  <c r="G15" i="147"/>
  <c r="L12" i="147"/>
  <c r="L8" i="147"/>
  <c r="L25" i="147" l="1"/>
  <c r="L10" i="147"/>
  <c r="L65" i="147" s="1"/>
  <c r="G45" i="147"/>
  <c r="G33" i="147"/>
  <c r="G65" i="147" s="1"/>
  <c r="G10" i="147"/>
  <c r="G32" i="147" l="1"/>
  <c r="N65" i="147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<sst xmlns="http://schemas.openxmlformats.org/spreadsheetml/2006/main" count="648" uniqueCount="144">
  <si>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</si>
  <si>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</si>
  <si>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</si>
  <si>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</si>
  <si>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</si>
  <si>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</si>
  <si>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</si>
  <si>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</si>
  <si>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</si>
  <si>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</si>
  <si>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</si>
  <si>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</si>
  <si>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</si>
  <si>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</si>
  <si>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</si>
  <si>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</si>
  <si>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</si>
  <si>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</si>
  <si>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</si>
  <si>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</si>
  <si>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</si>
  <si>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</si>
  <si>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</si>
  <si>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</si>
  <si>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</si>
  <si>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</si>
  <si>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</si>
  <si>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</si>
  <si>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</si>
  <si>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</si>
  <si>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</si>
  <si>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</si>
  <si>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</si>
  <si>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</si>
  <si>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</si>
  <si>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</si>
  <si>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</si>
  <si>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</si>
  <si>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</si>
  <si>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</si>
  <si>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</si>
  <si>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</si>
  <si>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</si>
  <si>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</si>
  <si>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</si>
  <si>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</si>
  <si>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</si>
  <si>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</si>
  <si>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</si>
  <si>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</si>
  <si>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</si>
  <si>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</si>
  <si>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</si>
  <si>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</si>
  <si>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</si>
  <si>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</si>
  <si>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</si>
  <si>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</si>
  <si>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</si>
  <si>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</si>
  <si>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</si>
  <si>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</si>
  <si>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</si>
  <si>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</si>
  <si>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</si>
  <si>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</si>
  <si>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</si>
  <si>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</si>
  <si>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</si>
  <si>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</si>
  <si>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</si>
  <si>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</si>
  <si>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</si>
  <si>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</si>
  <si>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</si>
  <si>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</si>
  <si>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</si>
  <si>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</si>
  <si>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</si>
  <si>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</si>
  <si>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</si>
  <si>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</si>
  <si>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</si>
  <si>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</si>
  <si>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</si>
  <si>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</si>
  <si>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</si>
  <si>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</si>
  <si>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</si>
  <si>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</si>
  <si>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</si>
  <si>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</si>
  <si>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</si>
  <si>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</si>
  <si>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</si>
  <si>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</si>
  <si>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</si>
  <si>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</si>
  <si>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</si>
  <si>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</si>
  <si>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</si>
  <si>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</si>
  <si>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</si>
  <si>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</si>
  <si>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</si>
  <si>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</si>
  <si>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</si>
  <si>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</si>
  <si>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</si>
  <si>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</si>
  <si>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</si>
  <si>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</si>
  <si>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</si>
  <si>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</si>
  <si>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</si>
  <si>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</si>
  <si>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</si>
  <si>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</si>
  <si>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</si>
  <si>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</si>
  <si>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</si>
  <si>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</si>
  <si>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</si>
  <si>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</si>
  <si>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</si>
  <si>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</si>
  <si>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</si>
  <si>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</si>
  <si>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</si>
  <si>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</si>
  <si>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</si>
  <si>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</si>
  <si>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</si>
  <si>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</si>
  <si>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</si>
  <si>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</si>
  <si>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</si>
  <si>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</si>
  <si>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</si>
  <si>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</si>
  <si>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</si>
  <si>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>LUCAS FERNANDES DE ANDRADE</t>
  </si>
  <si>
    <t>Lucro ou Prejuizos Acumulados (JCP)</t>
  </si>
  <si>
    <t xml:space="preserve">                                            BALANCETE  PATRIMONIAL EM 31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</si>
</sst>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3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1" fillId="0" borderId="0" xfId="0" applyNumberFormat="1" applyFont="1"/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10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0" fillId="0" borderId="0" xfId="0" applyAlignment="1">
      <alignment wrapText="1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 applyAlignment="1">
      <alignment horizontal="left" vertical="top"/>
    </xf>
    <xf numFmtId="0" fontId="28" fillId="3" borderId="0" xfId="0" applyFont="1" applyFill="1"/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164" fontId="25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 vertical="top"/>
    </xf>
    <xf numFmtId="0" fontId="28" fillId="3" borderId="9" xfId="0" applyFont="1" applyFill="1" applyBorder="1"/>
    <xf numFmtId="0" fontId="22" fillId="3" borderId="31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30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  <xf numFmtId="0" fontId="0" fillId="0" borderId="0" xfId="0" applyAlignment="1">
      <alignment wrapText="1"/>
    </xf>
    <xf numFmtId="0" fontId="30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2E97878F-A627-4082-AEC3-58E497AF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72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117291523.52999999</v>
      </c>
      <c r="F12" s="229" t="s">
        <v>7</v>
      </c>
      <c r="G12" s="230"/>
      <c r="H12" s="230"/>
      <c r="I12" s="230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49605.59</v>
      </c>
      <c r="F14" s="78"/>
      <c r="G14" s="231"/>
      <c r="H14" s="231"/>
      <c r="I14" s="231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2269237.38</v>
      </c>
      <c r="F16" s="225" t="s">
        <v>10</v>
      </c>
      <c r="G16" s="226"/>
      <c r="H16" s="226"/>
      <c r="I16" s="226"/>
      <c r="J16" s="45">
        <f>SUM(J17+J18)</f>
        <v>1582497.48</v>
      </c>
    </row>
    <row r="17" spans="1:10" ht="15.75" x14ac:dyDescent="0.25">
      <c r="A17" s="58"/>
      <c r="B17" s="244" t="s">
        <v>11</v>
      </c>
      <c r="C17" s="244"/>
      <c r="D17" s="244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67310536.75</v>
      </c>
      <c r="F20" s="225" t="s">
        <v>15</v>
      </c>
      <c r="G20" s="226"/>
      <c r="H20" s="226"/>
      <c r="I20" s="226"/>
      <c r="J20" s="45">
        <f>SUM(J21:J23)</f>
        <v>8354587.0899999999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4" t="s">
        <v>19</v>
      </c>
      <c r="C23" s="244"/>
      <c r="D23" s="244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6" t="s">
        <v>21</v>
      </c>
      <c r="C24" s="246"/>
      <c r="D24" s="246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20805587.54-4084795.41</f>
        <v>16720792.129999999</v>
      </c>
      <c r="F29" s="247" t="s">
        <v>25</v>
      </c>
      <c r="G29" s="248"/>
      <c r="H29" s="248"/>
      <c r="I29" s="248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74"/>
      <c r="E33" s="66"/>
      <c r="F33" s="247" t="s">
        <v>10</v>
      </c>
      <c r="G33" s="248"/>
      <c r="H33" s="248"/>
      <c r="I33" s="248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6" t="s">
        <v>27</v>
      </c>
      <c r="C36" s="246"/>
      <c r="D36" s="246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38587829.260000005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v>13498593.15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4084795.41</v>
      </c>
      <c r="F50" s="48"/>
      <c r="G50" s="251" t="s">
        <v>73</v>
      </c>
      <c r="H50" s="251"/>
      <c r="I50" s="251"/>
      <c r="J50" s="52">
        <v>-2775939.96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4084795.41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-289.52999999999997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6481736.79</v>
      </c>
      <c r="F53" s="48"/>
      <c r="G53" s="251" t="s">
        <v>38</v>
      </c>
      <c r="H53" s="251"/>
      <c r="I53" s="251"/>
      <c r="J53" s="52">
        <v>-31322.43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4006538.7</v>
      </c>
      <c r="F54" s="48"/>
      <c r="G54" s="251" t="s">
        <v>39</v>
      </c>
      <c r="H54" s="251"/>
      <c r="I54" s="251"/>
      <c r="J54" s="52">
        <v>53066.55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590608.5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1882824.49</v>
      </c>
      <c r="F64" s="48"/>
      <c r="G64" s="71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166445884.98999998</v>
      </c>
      <c r="F67" s="249" t="s">
        <v>44</v>
      </c>
      <c r="G67" s="250"/>
      <c r="H67" s="250"/>
      <c r="I67" s="250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78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114629788.05</v>
      </c>
      <c r="F12" s="229" t="s">
        <v>7</v>
      </c>
      <c r="G12" s="230"/>
      <c r="H12" s="230"/>
      <c r="I12" s="230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48647.4</v>
      </c>
      <c r="F14" s="94"/>
      <c r="G14" s="231"/>
      <c r="H14" s="231"/>
      <c r="I14" s="231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0.02</v>
      </c>
      <c r="F16" s="225" t="s">
        <v>10</v>
      </c>
      <c r="G16" s="226"/>
      <c r="H16" s="226"/>
      <c r="I16" s="226"/>
      <c r="J16" s="45">
        <f>SUM(J17+J18)</f>
        <v>2601270.3199999998</v>
      </c>
    </row>
    <row r="17" spans="1:10" ht="15.75" x14ac:dyDescent="0.25">
      <c r="A17" s="58"/>
      <c r="B17" s="244" t="s">
        <v>11</v>
      </c>
      <c r="C17" s="244"/>
      <c r="D17" s="244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65966389.140000001</v>
      </c>
      <c r="F20" s="225" t="s">
        <v>15</v>
      </c>
      <c r="G20" s="226"/>
      <c r="H20" s="226"/>
      <c r="I20" s="226"/>
      <c r="J20" s="45">
        <f>SUM(J21:J23)</f>
        <v>7874826.25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4" t="s">
        <v>19</v>
      </c>
      <c r="C23" s="244"/>
      <c r="D23" s="244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6" t="s">
        <v>21</v>
      </c>
      <c r="C24" s="246"/>
      <c r="D24" s="246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21723826.96-4496259.21</f>
        <v>17227567.75</v>
      </c>
      <c r="F29" s="247" t="s">
        <v>25</v>
      </c>
      <c r="G29" s="248"/>
      <c r="H29" s="248"/>
      <c r="I29" s="248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90"/>
      <c r="E33" s="66"/>
      <c r="F33" s="247" t="s">
        <v>10</v>
      </c>
      <c r="G33" s="248"/>
      <c r="H33" s="248"/>
      <c r="I33" s="248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6" t="s">
        <v>27</v>
      </c>
      <c r="C36" s="246"/>
      <c r="D36" s="246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43814977.810000002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v>14013415.560000001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4496259.21</v>
      </c>
      <c r="F50" s="48"/>
      <c r="G50" s="251" t="s">
        <v>73</v>
      </c>
      <c r="H50" s="251"/>
      <c r="I50" s="251"/>
      <c r="J50" s="52">
        <v>-4640430.0599999996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4496259.21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-718.2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6448042.120000001</v>
      </c>
      <c r="F53" s="48"/>
      <c r="G53" s="251" t="s">
        <v>38</v>
      </c>
      <c r="H53" s="251"/>
      <c r="I53" s="251"/>
      <c r="J53" s="52">
        <v>100779.2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4000476.8400000003</v>
      </c>
      <c r="F54" s="48"/>
      <c r="G54" s="251" t="s">
        <v>39</v>
      </c>
      <c r="H54" s="251"/>
      <c r="I54" s="251"/>
      <c r="J54" s="52">
        <v>58067.519999999997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586075.18999999994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1859731.4700000002</v>
      </c>
      <c r="F64" s="48"/>
      <c r="G64" s="88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169389067.19</v>
      </c>
      <c r="F67" s="249" t="s">
        <v>44</v>
      </c>
      <c r="G67" s="250"/>
      <c r="H67" s="250"/>
      <c r="I67" s="250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77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112608774.27</v>
      </c>
      <c r="F12" s="229" t="s">
        <v>7</v>
      </c>
      <c r="G12" s="230"/>
      <c r="H12" s="230"/>
      <c r="I12" s="230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38262.11</v>
      </c>
      <c r="F14" s="104"/>
      <c r="G14" s="231"/>
      <c r="H14" s="231"/>
      <c r="I14" s="231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16105886.15</v>
      </c>
      <c r="F16" s="225" t="s">
        <v>10</v>
      </c>
      <c r="G16" s="226"/>
      <c r="H16" s="226"/>
      <c r="I16" s="226"/>
      <c r="J16" s="45">
        <f>SUM(J17+J18)</f>
        <v>1934770.12</v>
      </c>
    </row>
    <row r="17" spans="1:12" ht="15.75" x14ac:dyDescent="0.25">
      <c r="A17" s="58"/>
      <c r="B17" s="244" t="s">
        <v>11</v>
      </c>
      <c r="C17" s="244"/>
      <c r="D17" s="244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23" t="s">
        <v>13</v>
      </c>
      <c r="B19" s="224"/>
      <c r="C19" s="224"/>
      <c r="D19" s="224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4" t="s">
        <v>14</v>
      </c>
      <c r="C20" s="244"/>
      <c r="D20" s="244"/>
      <c r="E20" s="52">
        <v>44118081.119999997</v>
      </c>
      <c r="F20" s="225" t="s">
        <v>15</v>
      </c>
      <c r="G20" s="226"/>
      <c r="H20" s="226"/>
      <c r="I20" s="226"/>
      <c r="J20" s="45">
        <f>SUM(J21:J23)</f>
        <v>8236868.6900000004</v>
      </c>
    </row>
    <row r="21" spans="1:12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2" ht="15.75" x14ac:dyDescent="0.25">
      <c r="A22" s="223" t="s">
        <v>17</v>
      </c>
      <c r="B22" s="224"/>
      <c r="C22" s="224"/>
      <c r="D22" s="224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4" t="s">
        <v>19</v>
      </c>
      <c r="C23" s="244"/>
      <c r="D23" s="244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6" t="s">
        <v>21</v>
      </c>
      <c r="C24" s="246"/>
      <c r="D24" s="246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6" t="s">
        <v>66</v>
      </c>
      <c r="C25" s="246"/>
      <c r="D25" s="246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6" t="s">
        <v>22</v>
      </c>
      <c r="C26" s="246"/>
      <c r="D26" s="246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23" t="s">
        <v>23</v>
      </c>
      <c r="B28" s="224"/>
      <c r="C28" s="224"/>
      <c r="D28" s="224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6" t="s">
        <v>24</v>
      </c>
      <c r="C29" s="246"/>
      <c r="D29" s="246"/>
      <c r="E29" s="52">
        <v>17907124.91</v>
      </c>
      <c r="F29" s="247" t="s">
        <v>25</v>
      </c>
      <c r="G29" s="248"/>
      <c r="H29" s="248"/>
      <c r="I29" s="248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4"/>
      <c r="C32" s="244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00"/>
      <c r="E33" s="66"/>
      <c r="F33" s="247" t="s">
        <v>10</v>
      </c>
      <c r="G33" s="248"/>
      <c r="H33" s="248"/>
      <c r="I33" s="248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6" t="s">
        <v>27</v>
      </c>
      <c r="C36" s="246"/>
      <c r="D36" s="246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117">
        <f>E42+E43+E44+E45</f>
        <v>47580330.45000001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118">
        <f>2127198.31+8827333.86+1174687.6+324681.79+130563.45+85288.23+232648.94+922816.66</f>
        <v>13825218.839999998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6" t="s">
        <v>66</v>
      </c>
      <c r="C44" s="246"/>
      <c r="D44" s="246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4551160.96</v>
      </c>
      <c r="F50" s="48"/>
      <c r="G50" s="251" t="s">
        <v>73</v>
      </c>
      <c r="H50" s="251"/>
      <c r="I50" s="251"/>
      <c r="J50" s="52">
        <v>-6652050.1100000003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4551160.96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-1566.05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6420019.4500000011</v>
      </c>
      <c r="F53" s="48"/>
      <c r="G53" s="251" t="s">
        <v>38</v>
      </c>
      <c r="H53" s="251"/>
      <c r="I53" s="251"/>
      <c r="J53" s="52">
        <v>47668.45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3994414.9800000004</v>
      </c>
      <c r="F54" s="48"/>
      <c r="G54" s="251" t="s">
        <v>39</v>
      </c>
      <c r="H54" s="251"/>
      <c r="I54" s="251"/>
      <c r="J54" s="52">
        <v>25001.07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599668.81000000006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1824177.04</v>
      </c>
      <c r="F64" s="48"/>
      <c r="G64" s="96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171160285.13</v>
      </c>
      <c r="F67" s="249" t="s">
        <v>44</v>
      </c>
      <c r="G67" s="250"/>
      <c r="H67" s="250"/>
      <c r="I67" s="250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79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111551368.16999999</v>
      </c>
      <c r="F12" s="229" t="s">
        <v>7</v>
      </c>
      <c r="G12" s="230"/>
      <c r="H12" s="230"/>
      <c r="I12" s="230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55469.07</v>
      </c>
      <c r="F14" s="114"/>
      <c r="G14" s="231"/>
      <c r="H14" s="231"/>
      <c r="I14" s="231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30927021.27</v>
      </c>
      <c r="F16" s="225" t="s">
        <v>10</v>
      </c>
      <c r="G16" s="226"/>
      <c r="H16" s="226"/>
      <c r="I16" s="226"/>
      <c r="J16" s="45">
        <f>SUM(J17+J18)</f>
        <v>1755843.24</v>
      </c>
    </row>
    <row r="17" spans="1:10" ht="15.75" x14ac:dyDescent="0.25">
      <c r="A17" s="58"/>
      <c r="B17" s="244" t="s">
        <v>11</v>
      </c>
      <c r="C17" s="244"/>
      <c r="D17" s="244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30332272.449999999</v>
      </c>
      <c r="F20" s="225" t="s">
        <v>15</v>
      </c>
      <c r="G20" s="226"/>
      <c r="H20" s="226"/>
      <c r="I20" s="226"/>
      <c r="J20" s="45">
        <f>SUM(J21:J23)</f>
        <v>8123165.0999999996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4" t="s">
        <v>19</v>
      </c>
      <c r="C23" s="244"/>
      <c r="D23" s="244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6" t="s">
        <v>21</v>
      </c>
      <c r="C24" s="246"/>
      <c r="D24" s="246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19800558.96-5095800.56</f>
        <v>14704758.400000002</v>
      </c>
      <c r="F29" s="247" t="s">
        <v>25</v>
      </c>
      <c r="G29" s="248"/>
      <c r="H29" s="248"/>
      <c r="I29" s="248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10"/>
      <c r="E33" s="66"/>
      <c r="F33" s="247" t="s">
        <v>10</v>
      </c>
      <c r="G33" s="248"/>
      <c r="H33" s="248"/>
      <c r="I33" s="248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6" t="s">
        <v>27</v>
      </c>
      <c r="C36" s="246"/>
      <c r="D36" s="24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49021345.489999995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f>2113650.76+8935989.66+1100992.71+282886.66+227652.94+95405+57796.55+1097774.18</f>
        <v>13912148.459999999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5095800.5599999996</v>
      </c>
      <c r="F50" s="48"/>
      <c r="G50" s="251" t="s">
        <v>73</v>
      </c>
      <c r="H50" s="251"/>
      <c r="I50" s="251"/>
      <c r="J50" s="52">
        <v>-9147805.9700000007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5095800.5599999996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-2100.13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6364431.2100000009</v>
      </c>
      <c r="F53" s="48"/>
      <c r="G53" s="251" t="s">
        <v>38</v>
      </c>
      <c r="H53" s="251"/>
      <c r="I53" s="251"/>
      <c r="J53" s="52">
        <v>258261.25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3988353.12</v>
      </c>
      <c r="F54" s="48"/>
      <c r="G54" s="251" t="s">
        <v>39</v>
      </c>
      <c r="H54" s="251"/>
      <c r="I54" s="251"/>
      <c r="J54" s="52">
        <v>113626.76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585468.53000000026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1788849.9300000002</v>
      </c>
      <c r="F64" s="48"/>
      <c r="G64" s="106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172032945.42999998</v>
      </c>
      <c r="F67" s="249" t="s">
        <v>44</v>
      </c>
      <c r="G67" s="250"/>
      <c r="H67" s="250"/>
      <c r="I67" s="250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80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141016661.22</v>
      </c>
      <c r="F12" s="229" t="s">
        <v>7</v>
      </c>
      <c r="G12" s="230"/>
      <c r="H12" s="230"/>
      <c r="I12" s="230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f>85136.84-305.67</f>
        <v>84831.17</v>
      </c>
      <c r="F14" s="127"/>
      <c r="G14" s="231"/>
      <c r="H14" s="231"/>
      <c r="I14" s="231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30682425.609999999</v>
      </c>
      <c r="F16" s="225" t="s">
        <v>10</v>
      </c>
      <c r="G16" s="226"/>
      <c r="H16" s="226"/>
      <c r="I16" s="226"/>
      <c r="J16" s="45">
        <f>SUM(J17+J18)</f>
        <v>2002429.4100000001</v>
      </c>
    </row>
    <row r="17" spans="1:10" ht="15.75" x14ac:dyDescent="0.25">
      <c r="A17" s="58"/>
      <c r="B17" s="244" t="s">
        <v>11</v>
      </c>
      <c r="C17" s="244"/>
      <c r="D17" s="244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58947774.100000001</v>
      </c>
      <c r="F20" s="225" t="s">
        <v>15</v>
      </c>
      <c r="G20" s="226"/>
      <c r="H20" s="226"/>
      <c r="I20" s="226"/>
      <c r="J20" s="45">
        <f>SUM(J21:J23)</f>
        <v>36768310.589999996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4" t="s">
        <v>19</v>
      </c>
      <c r="C23" s="244"/>
      <c r="D23" s="244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6" t="s">
        <v>21</v>
      </c>
      <c r="C24" s="246"/>
      <c r="D24" s="246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20427625.07-5211556.5</f>
        <v>15216068.57</v>
      </c>
      <c r="F29" s="247" t="s">
        <v>25</v>
      </c>
      <c r="G29" s="248"/>
      <c r="H29" s="248"/>
      <c r="I29" s="248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23"/>
      <c r="E33" s="66"/>
      <c r="F33" s="247" t="s">
        <v>10</v>
      </c>
      <c r="G33" s="248"/>
      <c r="H33" s="248"/>
      <c r="I33" s="248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6" t="s">
        <v>27</v>
      </c>
      <c r="C36" s="246"/>
      <c r="D36" s="24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81</v>
      </c>
      <c r="B41" s="224"/>
      <c r="C41" s="224"/>
      <c r="D41" s="224"/>
      <c r="E41" s="51">
        <f>E42+E43+E44+E45</f>
        <v>48945566.320000015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f>2160546.27+8641096.46+459599.16+941350.91+485802.37+115692.5+119531.8+1007828.41</f>
        <v>13931447.880000001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5211556.5</v>
      </c>
      <c r="F50" s="48"/>
      <c r="G50" s="251" t="s">
        <v>73</v>
      </c>
      <c r="H50" s="251"/>
      <c r="I50" s="251"/>
      <c r="J50" s="52">
        <v>-11639439.050000001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5211556.5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-2207.2399999999998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6308033.6299999999</v>
      </c>
      <c r="F53" s="48"/>
      <c r="G53" s="251" t="s">
        <v>38</v>
      </c>
      <c r="H53" s="251"/>
      <c r="I53" s="251"/>
      <c r="J53" s="52">
        <v>161141.99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3982291.2600000002</v>
      </c>
      <c r="F54" s="48"/>
      <c r="G54" s="251" t="s">
        <v>39</v>
      </c>
      <c r="H54" s="251"/>
      <c r="I54" s="251"/>
      <c r="J54" s="52">
        <v>90685.2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571286.74000000022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1752696</v>
      </c>
      <c r="F64" s="48"/>
      <c r="G64" s="121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7" t="s">
        <v>82</v>
      </c>
      <c r="B67" s="228"/>
      <c r="C67" s="228"/>
      <c r="D67" s="228"/>
      <c r="E67" s="51">
        <f>E53+E39+E12</f>
        <v>201481817.67000002</v>
      </c>
      <c r="F67" s="249" t="s">
        <v>44</v>
      </c>
      <c r="G67" s="250"/>
      <c r="H67" s="250"/>
      <c r="I67" s="250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83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144177647.51000002</v>
      </c>
      <c r="F12" s="229" t="s">
        <v>7</v>
      </c>
      <c r="G12" s="230"/>
      <c r="H12" s="230"/>
      <c r="I12" s="230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41425.22</v>
      </c>
      <c r="F14" s="138"/>
      <c r="G14" s="231"/>
      <c r="H14" s="231"/>
      <c r="I14" s="231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31221394.329999998</v>
      </c>
      <c r="F16" s="225" t="s">
        <v>10</v>
      </c>
      <c r="G16" s="226"/>
      <c r="H16" s="226"/>
      <c r="I16" s="226"/>
      <c r="J16" s="45">
        <f>SUM(J17+J18)</f>
        <v>2436044.4000000004</v>
      </c>
    </row>
    <row r="17" spans="1:10" ht="15.75" x14ac:dyDescent="0.25">
      <c r="A17" s="58"/>
      <c r="B17" s="244" t="s">
        <v>11</v>
      </c>
      <c r="C17" s="244"/>
      <c r="D17" s="244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59895246.32</v>
      </c>
      <c r="F20" s="225" t="s">
        <v>15</v>
      </c>
      <c r="G20" s="226"/>
      <c r="H20" s="226"/>
      <c r="I20" s="226"/>
      <c r="J20" s="45">
        <f>SUM(J21:J23)</f>
        <v>8709424.0399999991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2577889.13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4" t="s">
        <v>19</v>
      </c>
      <c r="C23" s="244"/>
      <c r="D23" s="244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6" t="s">
        <v>21</v>
      </c>
      <c r="C24" s="246"/>
      <c r="D24" s="246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22394626.64-5701919.73</f>
        <v>16692706.91</v>
      </c>
      <c r="F29" s="247" t="s">
        <v>25</v>
      </c>
      <c r="G29" s="248"/>
      <c r="H29" s="248"/>
      <c r="I29" s="248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34"/>
      <c r="E33" s="66"/>
      <c r="F33" s="247" t="s">
        <v>10</v>
      </c>
      <c r="G33" s="248"/>
      <c r="H33" s="248"/>
      <c r="I33" s="248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6" t="s">
        <v>27</v>
      </c>
      <c r="C36" s="246"/>
      <c r="D36" s="246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9" t="s">
        <v>29</v>
      </c>
      <c r="G39" s="250"/>
      <c r="H39" s="250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163314977.75999999</v>
      </c>
    </row>
    <row r="41" spans="1:15" ht="15.75" x14ac:dyDescent="0.25">
      <c r="A41" s="223" t="s">
        <v>81</v>
      </c>
      <c r="B41" s="224"/>
      <c r="C41" s="224"/>
      <c r="D41" s="224"/>
      <c r="E41" s="51">
        <f>E42+E43+E44+E45</f>
        <v>48716855.960000001</v>
      </c>
      <c r="F41" s="48"/>
      <c r="G41" s="251" t="s">
        <v>32</v>
      </c>
      <c r="H41" s="251"/>
      <c r="I41" s="251"/>
      <c r="J41" s="52">
        <v>6270314</v>
      </c>
    </row>
    <row r="42" spans="1:15" ht="15.75" x14ac:dyDescent="0.25">
      <c r="A42" s="60"/>
      <c r="B42" s="244" t="s">
        <v>19</v>
      </c>
      <c r="C42" s="244"/>
      <c r="D42" s="244"/>
      <c r="E42" s="52">
        <v>13595546.279999999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5701919.7300000004</v>
      </c>
      <c r="F50" s="48"/>
      <c r="G50" s="251" t="s">
        <v>73</v>
      </c>
      <c r="H50" s="251"/>
      <c r="I50" s="251"/>
      <c r="J50" s="52">
        <v>-14473456.220000001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5701919.7300000004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-16941.740000000002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6229431.6900000004</v>
      </c>
      <c r="F53" s="48"/>
      <c r="G53" s="251" t="s">
        <v>38</v>
      </c>
      <c r="H53" s="251"/>
      <c r="I53" s="251"/>
      <c r="J53" s="52">
        <v>106338.27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3970167.54</v>
      </c>
      <c r="F54" s="48"/>
      <c r="G54" s="251" t="s">
        <v>39</v>
      </c>
      <c r="H54" s="251"/>
      <c r="I54" s="251"/>
      <c r="J54" s="52">
        <v>56602.97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539796.20000000019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1717708.32</v>
      </c>
      <c r="F64" s="48"/>
      <c r="G64" s="130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7" t="s">
        <v>82</v>
      </c>
      <c r="B67" s="228"/>
      <c r="C67" s="228"/>
      <c r="D67" s="228"/>
      <c r="E67" s="51">
        <f>E53+E39+E12</f>
        <v>204825854.89000002</v>
      </c>
      <c r="F67" s="249" t="s">
        <v>44</v>
      </c>
      <c r="G67" s="250"/>
      <c r="H67" s="250"/>
      <c r="I67" s="250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82"/>
  <sheetViews>
    <sheetView showGridLines="0" tabSelected="1" zoomScaleNormal="100" workbookViewId="0">
      <selection activeCell="K26" sqref="K26"/>
    </sheetView>
  </sheetViews>
  <sheetFormatPr defaultRowHeight="12.75" x14ac:dyDescent="0.2"/>
  <cols>
    <col min="1" max="1" width="9.140625" style="5"/>
    <col min="2" max="2" width="2.42578125" style="5" customWidth="1"/>
    <col min="3" max="5" width="1.7109375" style="5" customWidth="1"/>
    <col min="6" max="6" width="40.7109375" style="27" customWidth="1"/>
    <col min="7" max="7" width="16" style="27" customWidth="1"/>
    <col min="8" max="10" width="1.7109375" style="5" customWidth="1"/>
    <col min="11" max="11" width="42.7109375" style="27" customWidth="1"/>
    <col min="12" max="12" width="18.85546875" style="28" customWidth="1"/>
    <col min="13" max="16384" width="9.140625" style="5"/>
  </cols>
  <sheetData>
    <row r="1" spans="3:12" x14ac:dyDescent="0.2"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3:12" ht="21" x14ac:dyDescent="0.35">
      <c r="C2" s="144"/>
      <c r="D2" s="199"/>
      <c r="G2" s="200" t="s">
        <v>0</v>
      </c>
      <c r="H2" s="201"/>
      <c r="I2" s="201"/>
      <c r="J2" s="201"/>
      <c r="K2" s="201"/>
      <c r="L2" s="145"/>
    </row>
    <row r="3" spans="3:12" x14ac:dyDescent="0.2">
      <c r="C3" s="144"/>
      <c r="G3" s="202" t="s">
        <v>1</v>
      </c>
      <c r="H3" s="203"/>
      <c r="I3" s="203"/>
      <c r="J3" s="203"/>
      <c r="K3" s="203"/>
      <c r="L3" s="146"/>
    </row>
    <row r="4" spans="3:12" x14ac:dyDescent="0.2">
      <c r="C4" s="144"/>
      <c r="D4" s="298"/>
      <c r="E4" s="298"/>
      <c r="F4" s="69"/>
      <c r="G4" s="202" t="s">
        <v>139</v>
      </c>
      <c r="H4" s="203"/>
      <c r="I4" s="203"/>
      <c r="J4" s="203"/>
      <c r="K4" s="203"/>
      <c r="L4" s="146"/>
    </row>
    <row r="5" spans="3:12" ht="15" x14ac:dyDescent="0.25">
      <c r="C5" s="147"/>
      <c r="D5" s="298"/>
      <c r="E5" s="298"/>
      <c r="F5" s="222"/>
      <c r="G5" s="202"/>
      <c r="H5" s="203"/>
      <c r="I5" s="203"/>
      <c r="J5" s="203"/>
      <c r="K5" s="203"/>
      <c r="L5" s="146"/>
    </row>
    <row r="6" spans="3:12" ht="20.25" customHeight="1" x14ac:dyDescent="0.2">
      <c r="C6" s="295" t="s">
        <v>143</v>
      </c>
      <c r="D6" s="299"/>
      <c r="E6" s="299"/>
      <c r="F6" s="299"/>
      <c r="G6" s="299"/>
      <c r="H6" s="299"/>
      <c r="I6" s="299"/>
      <c r="J6" s="299"/>
      <c r="K6" s="299"/>
      <c r="L6" s="296"/>
    </row>
    <row r="7" spans="3:12" ht="6" customHeight="1" x14ac:dyDescent="0.2">
      <c r="C7" s="295"/>
      <c r="D7" s="299"/>
      <c r="E7" s="299"/>
      <c r="F7" s="299"/>
      <c r="G7" s="299"/>
      <c r="H7" s="299"/>
      <c r="I7" s="299"/>
      <c r="J7" s="299"/>
      <c r="K7" s="299"/>
      <c r="L7" s="296"/>
    </row>
    <row r="8" spans="3:12" s="17" customFormat="1" ht="18.75" customHeight="1" x14ac:dyDescent="0.25">
      <c r="C8" s="289" t="s">
        <v>4</v>
      </c>
      <c r="D8" s="272"/>
      <c r="E8" s="272"/>
      <c r="F8" s="273"/>
      <c r="G8" s="149">
        <v>44773</v>
      </c>
      <c r="H8" s="274" t="s">
        <v>5</v>
      </c>
      <c r="I8" s="275"/>
      <c r="J8" s="275"/>
      <c r="K8" s="276"/>
      <c r="L8" s="173">
        <f>G8</f>
        <v>44773</v>
      </c>
    </row>
    <row r="9" spans="3:12" s="17" customFormat="1" ht="15.75" x14ac:dyDescent="0.25">
      <c r="C9" s="195"/>
      <c r="D9" s="150"/>
      <c r="E9" s="150"/>
      <c r="F9" s="151"/>
      <c r="G9" s="152"/>
      <c r="H9" s="150"/>
      <c r="I9" s="150"/>
      <c r="J9" s="150"/>
      <c r="K9" s="150"/>
      <c r="L9" s="174"/>
    </row>
    <row r="10" spans="3:12" s="19" customFormat="1" ht="15.75" x14ac:dyDescent="0.25">
      <c r="C10" s="196" t="s">
        <v>7</v>
      </c>
      <c r="D10" s="153"/>
      <c r="E10" s="153"/>
      <c r="F10" s="153"/>
      <c r="G10" s="154">
        <f>SUM(G12+G15+G18+G24+G28)</f>
        <v>207596</v>
      </c>
      <c r="H10" s="153" t="s">
        <v>7</v>
      </c>
      <c r="I10" s="153"/>
      <c r="J10" s="153"/>
      <c r="K10" s="153"/>
      <c r="L10" s="175">
        <f>SUM(L19+L12)</f>
        <v>39995</v>
      </c>
    </row>
    <row r="11" spans="3:12" s="19" customFormat="1" ht="6.75" customHeight="1" x14ac:dyDescent="0.25">
      <c r="C11" s="219"/>
      <c r="D11" s="212"/>
      <c r="E11" s="212"/>
      <c r="F11" s="213"/>
      <c r="G11" s="155"/>
      <c r="H11" s="153"/>
      <c r="I11" s="214"/>
      <c r="J11" s="214"/>
      <c r="K11" s="214"/>
      <c r="L11" s="176"/>
    </row>
    <row r="12" spans="3:12" s="19" customFormat="1" ht="15.75" x14ac:dyDescent="0.25">
      <c r="C12" s="197"/>
      <c r="D12" s="212" t="s">
        <v>92</v>
      </c>
      <c r="E12" s="212"/>
      <c r="F12" s="212"/>
      <c r="G12" s="154">
        <v>27</v>
      </c>
      <c r="H12" s="214"/>
      <c r="I12" s="212" t="s">
        <v>93</v>
      </c>
      <c r="J12" s="210"/>
      <c r="K12" s="214"/>
      <c r="L12" s="175">
        <f>SUM(L13:L17)</f>
        <v>30907</v>
      </c>
    </row>
    <row r="13" spans="3:12" s="19" customFormat="1" ht="15.75" x14ac:dyDescent="0.25">
      <c r="C13" s="197"/>
      <c r="D13" s="212"/>
      <c r="E13" s="212"/>
      <c r="F13" s="212"/>
      <c r="G13" s="154"/>
      <c r="H13" s="214"/>
      <c r="I13" s="212"/>
      <c r="J13" s="210"/>
      <c r="K13" s="210" t="s">
        <v>12</v>
      </c>
      <c r="L13" s="177">
        <v>783</v>
      </c>
    </row>
    <row r="14" spans="3:12" s="19" customFormat="1" ht="15.75" x14ac:dyDescent="0.25">
      <c r="C14" s="197"/>
      <c r="D14" s="212"/>
      <c r="E14" s="212"/>
      <c r="F14" s="213"/>
      <c r="G14" s="154"/>
      <c r="H14" s="214"/>
      <c r="I14" s="214" t="s">
        <v>94</v>
      </c>
      <c r="J14" s="210"/>
      <c r="K14" s="210" t="s">
        <v>57</v>
      </c>
      <c r="L14" s="180">
        <v>4475</v>
      </c>
    </row>
    <row r="15" spans="3:12" s="19" customFormat="1" ht="15.75" x14ac:dyDescent="0.25">
      <c r="C15" s="197"/>
      <c r="D15" s="212" t="s">
        <v>95</v>
      </c>
      <c r="E15" s="158"/>
      <c r="F15" s="159"/>
      <c r="G15" s="154">
        <f>SUM(G16)</f>
        <v>93393</v>
      </c>
      <c r="H15" s="214"/>
      <c r="I15" s="214"/>
      <c r="J15" s="210"/>
      <c r="K15" s="210" t="s">
        <v>96</v>
      </c>
      <c r="L15" s="177">
        <v>313</v>
      </c>
    </row>
    <row r="16" spans="3:12" s="19" customFormat="1" ht="15.75" x14ac:dyDescent="0.25">
      <c r="C16" s="197"/>
      <c r="D16" s="158"/>
      <c r="E16" s="158"/>
      <c r="F16" s="158" t="s">
        <v>97</v>
      </c>
      <c r="G16" s="157">
        <v>93393</v>
      </c>
      <c r="H16" s="214"/>
      <c r="I16" s="214"/>
      <c r="J16" s="210"/>
      <c r="K16" s="148" t="s">
        <v>89</v>
      </c>
      <c r="L16" s="177">
        <v>6154</v>
      </c>
    </row>
    <row r="17" spans="3:12" s="19" customFormat="1" ht="15.75" x14ac:dyDescent="0.25">
      <c r="C17" s="197"/>
      <c r="D17" s="160"/>
      <c r="E17" s="158"/>
      <c r="F17" s="159"/>
      <c r="G17" s="154"/>
      <c r="H17" s="214"/>
      <c r="I17" s="214"/>
      <c r="J17" s="210"/>
      <c r="K17" s="148" t="s">
        <v>88</v>
      </c>
      <c r="L17" s="177">
        <v>19182</v>
      </c>
    </row>
    <row r="18" spans="3:12" ht="15.75" x14ac:dyDescent="0.25">
      <c r="C18" s="197"/>
      <c r="D18" s="212" t="s">
        <v>98</v>
      </c>
      <c r="E18" s="212"/>
      <c r="F18" s="212"/>
      <c r="G18" s="154">
        <f>SUM(G19:G22)</f>
        <v>76056</v>
      </c>
      <c r="H18" s="214"/>
      <c r="I18" s="214"/>
      <c r="J18" s="210"/>
      <c r="K18" s="210"/>
      <c r="L18" s="177"/>
    </row>
    <row r="19" spans="3:12" ht="15.75" x14ac:dyDescent="0.25">
      <c r="C19" s="197"/>
      <c r="D19" s="158"/>
      <c r="E19" s="212"/>
      <c r="F19" s="159" t="s">
        <v>19</v>
      </c>
      <c r="G19" s="157">
        <v>48182</v>
      </c>
      <c r="H19" s="161"/>
      <c r="I19" s="212" t="s">
        <v>99</v>
      </c>
      <c r="J19" s="212"/>
      <c r="K19" s="212"/>
      <c r="L19" s="178">
        <f>SUM(L20:L22)</f>
        <v>9088</v>
      </c>
    </row>
    <row r="20" spans="3:12" ht="15.75" x14ac:dyDescent="0.25">
      <c r="C20" s="197"/>
      <c r="D20" s="160"/>
      <c r="E20" s="160"/>
      <c r="F20" s="162" t="s">
        <v>21</v>
      </c>
      <c r="G20" s="157">
        <v>37642</v>
      </c>
      <c r="H20" s="161"/>
      <c r="I20" s="214"/>
      <c r="J20" s="210"/>
      <c r="K20" s="210" t="s">
        <v>16</v>
      </c>
      <c r="L20" s="179">
        <v>1039</v>
      </c>
    </row>
    <row r="21" spans="3:12" ht="15.75" x14ac:dyDescent="0.25">
      <c r="C21" s="197"/>
      <c r="D21" s="160"/>
      <c r="E21" s="160"/>
      <c r="F21" s="162" t="s">
        <v>100</v>
      </c>
      <c r="G21" s="157">
        <v>949</v>
      </c>
      <c r="H21" s="161"/>
      <c r="I21" s="214"/>
      <c r="J21" s="210"/>
      <c r="K21" s="210" t="s">
        <v>18</v>
      </c>
      <c r="L21" s="179">
        <v>1582</v>
      </c>
    </row>
    <row r="22" spans="3:12" ht="15.75" x14ac:dyDescent="0.25">
      <c r="C22" s="197"/>
      <c r="D22" s="160"/>
      <c r="E22" s="160"/>
      <c r="F22" s="162" t="s">
        <v>22</v>
      </c>
      <c r="G22" s="157">
        <v>-10717</v>
      </c>
      <c r="H22" s="161"/>
      <c r="I22" s="210"/>
      <c r="J22" s="277" t="s">
        <v>101</v>
      </c>
      <c r="K22" s="277"/>
      <c r="L22" s="180">
        <v>6467</v>
      </c>
    </row>
    <row r="23" spans="3:12" ht="15.75" x14ac:dyDescent="0.25">
      <c r="C23" s="197"/>
      <c r="D23" s="160"/>
      <c r="E23" s="160"/>
      <c r="F23" s="162"/>
      <c r="G23" s="157"/>
      <c r="H23" s="161"/>
      <c r="I23" s="210"/>
      <c r="J23" s="210"/>
      <c r="K23" s="210"/>
      <c r="L23" s="180"/>
    </row>
    <row r="24" spans="3:12" ht="15.75" x14ac:dyDescent="0.25">
      <c r="C24" s="197"/>
      <c r="D24" s="212" t="s">
        <v>102</v>
      </c>
      <c r="E24" s="212"/>
      <c r="F24" s="212"/>
      <c r="G24" s="154">
        <f>G25+G26</f>
        <v>31322</v>
      </c>
      <c r="H24" s="161"/>
      <c r="I24" s="210"/>
      <c r="J24" s="210"/>
      <c r="K24" s="210"/>
      <c r="L24" s="181"/>
    </row>
    <row r="25" spans="3:12" ht="15.75" x14ac:dyDescent="0.25">
      <c r="C25" s="197"/>
      <c r="D25" s="160"/>
      <c r="E25" s="163"/>
      <c r="F25" s="162" t="s">
        <v>103</v>
      </c>
      <c r="G25" s="157">
        <f>31322+1</f>
        <v>31323</v>
      </c>
      <c r="H25" s="153" t="s">
        <v>104</v>
      </c>
      <c r="I25" s="164"/>
      <c r="J25" s="164"/>
      <c r="K25" s="165"/>
      <c r="L25" s="182">
        <f>L27+L36+L42</f>
        <v>236302</v>
      </c>
    </row>
    <row r="26" spans="3:12" ht="15.75" x14ac:dyDescent="0.25">
      <c r="C26" s="196"/>
      <c r="D26" s="212"/>
      <c r="E26" s="212"/>
      <c r="F26" s="160" t="s">
        <v>84</v>
      </c>
      <c r="G26" s="157">
        <v>-1</v>
      </c>
      <c r="H26" s="153"/>
      <c r="I26" s="164"/>
      <c r="J26" s="164"/>
      <c r="K26" s="164"/>
      <c r="L26" s="182"/>
    </row>
    <row r="27" spans="3:12" ht="15.75" x14ac:dyDescent="0.25">
      <c r="C27" s="196"/>
      <c r="D27" s="212"/>
      <c r="E27" s="212"/>
      <c r="F27" s="160"/>
      <c r="G27" s="157"/>
      <c r="H27" s="211" t="s">
        <v>25</v>
      </c>
      <c r="I27" s="153"/>
      <c r="J27" s="153"/>
      <c r="K27" s="153"/>
      <c r="L27" s="182">
        <f>L29</f>
        <v>41254</v>
      </c>
    </row>
    <row r="28" spans="3:12" ht="15.75" x14ac:dyDescent="0.25">
      <c r="C28" s="196"/>
      <c r="D28" s="212" t="s">
        <v>105</v>
      </c>
      <c r="E28" s="212"/>
      <c r="F28" s="212"/>
      <c r="G28" s="154">
        <f>G29+G30</f>
        <v>6798</v>
      </c>
      <c r="H28" s="160"/>
      <c r="I28" s="214"/>
      <c r="J28" s="214"/>
      <c r="K28" s="214"/>
      <c r="L28" s="182"/>
    </row>
    <row r="29" spans="3:12" ht="15.75" x14ac:dyDescent="0.25">
      <c r="C29" s="196"/>
      <c r="D29" s="160"/>
      <c r="E29" s="160"/>
      <c r="F29" s="162" t="s">
        <v>106</v>
      </c>
      <c r="G29" s="157">
        <v>7110</v>
      </c>
      <c r="H29" s="160"/>
      <c r="I29" s="212" t="s">
        <v>107</v>
      </c>
      <c r="J29" s="214"/>
      <c r="K29" s="214"/>
      <c r="L29" s="182">
        <f>SUM(L30:L34)</f>
        <v>41254</v>
      </c>
    </row>
    <row r="30" spans="3:12" ht="15.75" x14ac:dyDescent="0.25">
      <c r="C30" s="196"/>
      <c r="D30" s="160"/>
      <c r="E30" s="160"/>
      <c r="F30" s="158" t="s">
        <v>108</v>
      </c>
      <c r="G30" s="157">
        <v>-312</v>
      </c>
      <c r="H30" s="160"/>
      <c r="I30" s="214"/>
      <c r="J30" s="214"/>
      <c r="K30" s="210" t="s">
        <v>12</v>
      </c>
      <c r="L30" s="180">
        <v>609</v>
      </c>
    </row>
    <row r="31" spans="3:12" ht="15.75" x14ac:dyDescent="0.25">
      <c r="C31" s="196"/>
      <c r="D31" s="160"/>
      <c r="E31" s="160"/>
      <c r="F31" s="158"/>
      <c r="G31" s="157"/>
      <c r="H31" s="160"/>
      <c r="I31" s="214"/>
      <c r="J31" s="214"/>
      <c r="K31" s="210" t="s">
        <v>57</v>
      </c>
      <c r="L31" s="180">
        <v>7996</v>
      </c>
    </row>
    <row r="32" spans="3:12" ht="15.75" x14ac:dyDescent="0.25">
      <c r="C32" s="196" t="s">
        <v>104</v>
      </c>
      <c r="D32" s="160"/>
      <c r="E32" s="160"/>
      <c r="F32" s="162"/>
      <c r="G32" s="154">
        <f>G33+G45</f>
        <v>68701</v>
      </c>
      <c r="H32" s="160"/>
      <c r="I32" s="214"/>
      <c r="J32" s="214"/>
      <c r="K32" s="210" t="s">
        <v>96</v>
      </c>
      <c r="L32" s="180">
        <v>822</v>
      </c>
    </row>
    <row r="33" spans="3:12" ht="15.75" x14ac:dyDescent="0.25">
      <c r="C33" s="196" t="s">
        <v>109</v>
      </c>
      <c r="D33" s="160"/>
      <c r="E33" s="160"/>
      <c r="F33" s="162"/>
      <c r="G33" s="154">
        <f>G35+G40+G41</f>
        <v>64624</v>
      </c>
      <c r="H33" s="160"/>
      <c r="I33" s="214"/>
      <c r="J33" s="214"/>
      <c r="K33" s="148" t="s">
        <v>89</v>
      </c>
      <c r="L33" s="180">
        <v>3753</v>
      </c>
    </row>
    <row r="34" spans="3:12" ht="15.75" x14ac:dyDescent="0.25">
      <c r="C34" s="196"/>
      <c r="D34" s="160"/>
      <c r="E34" s="160"/>
      <c r="F34" s="163"/>
      <c r="G34" s="154"/>
      <c r="H34" s="160"/>
      <c r="I34" s="214"/>
      <c r="J34" s="214"/>
      <c r="K34" s="148" t="s">
        <v>88</v>
      </c>
      <c r="L34" s="180">
        <v>28074</v>
      </c>
    </row>
    <row r="35" spans="3:12" ht="15.75" x14ac:dyDescent="0.25">
      <c r="C35" s="196"/>
      <c r="D35" s="212" t="s">
        <v>98</v>
      </c>
      <c r="E35" s="212"/>
      <c r="F35" s="166"/>
      <c r="G35" s="154">
        <f>G36+G37+G38+G39</f>
        <v>54650</v>
      </c>
      <c r="H35" s="160"/>
      <c r="I35" s="214"/>
      <c r="J35" s="214"/>
      <c r="K35" s="214"/>
      <c r="L35" s="181"/>
    </row>
    <row r="36" spans="3:12" ht="15.75" x14ac:dyDescent="0.25">
      <c r="C36" s="196"/>
      <c r="D36" s="160"/>
      <c r="E36" s="212"/>
      <c r="F36" s="159" t="s">
        <v>19</v>
      </c>
      <c r="G36" s="157">
        <v>27492</v>
      </c>
      <c r="H36" s="153" t="s">
        <v>29</v>
      </c>
      <c r="I36" s="153"/>
      <c r="J36" s="153"/>
      <c r="K36" s="153"/>
      <c r="L36" s="175">
        <f>SUM(L37:L40)</f>
        <v>194854</v>
      </c>
    </row>
    <row r="37" spans="3:12" ht="15.75" x14ac:dyDescent="0.25">
      <c r="C37" s="196"/>
      <c r="D37" s="160"/>
      <c r="E37" s="160"/>
      <c r="F37" s="162" t="s">
        <v>21</v>
      </c>
      <c r="G37" s="157">
        <v>30293</v>
      </c>
      <c r="H37" s="161"/>
      <c r="I37" s="210"/>
      <c r="J37" s="210"/>
      <c r="K37" s="162" t="s">
        <v>110</v>
      </c>
      <c r="L37" s="180">
        <v>186069</v>
      </c>
    </row>
    <row r="38" spans="3:12" ht="15.75" x14ac:dyDescent="0.25">
      <c r="C38" s="196"/>
      <c r="D38" s="160"/>
      <c r="E38" s="160"/>
      <c r="F38" s="162" t="s">
        <v>100</v>
      </c>
      <c r="G38" s="157">
        <v>1584</v>
      </c>
      <c r="H38" s="161"/>
      <c r="I38" s="210"/>
      <c r="J38" s="210"/>
      <c r="K38" s="210" t="s">
        <v>85</v>
      </c>
      <c r="L38" s="180">
        <v>0</v>
      </c>
    </row>
    <row r="39" spans="3:12" ht="15.75" x14ac:dyDescent="0.25">
      <c r="C39" s="196"/>
      <c r="D39" s="160"/>
      <c r="E39" s="160"/>
      <c r="F39" s="162" t="s">
        <v>22</v>
      </c>
      <c r="G39" s="157">
        <v>-4719</v>
      </c>
      <c r="H39" s="161"/>
      <c r="I39" s="210"/>
      <c r="J39" s="210"/>
      <c r="K39" s="210" t="s">
        <v>32</v>
      </c>
      <c r="L39" s="180">
        <v>9065</v>
      </c>
    </row>
    <row r="40" spans="3:12" ht="15.75" x14ac:dyDescent="0.25">
      <c r="C40" s="196"/>
      <c r="D40" s="212"/>
      <c r="E40" s="212"/>
      <c r="F40" s="212"/>
      <c r="G40" s="154"/>
      <c r="H40" s="161"/>
      <c r="I40" s="161"/>
      <c r="J40" s="161"/>
      <c r="K40" s="210" t="s">
        <v>142</v>
      </c>
      <c r="L40" s="180">
        <v>-280</v>
      </c>
    </row>
    <row r="41" spans="3:12" ht="15.75" x14ac:dyDescent="0.25">
      <c r="C41" s="196"/>
      <c r="D41" s="212" t="s">
        <v>111</v>
      </c>
      <c r="E41" s="212"/>
      <c r="F41" s="212"/>
      <c r="G41" s="154">
        <f>G42+G43</f>
        <v>9974</v>
      </c>
      <c r="H41" s="161"/>
      <c r="I41" s="161"/>
      <c r="J41" s="161"/>
      <c r="K41" s="210"/>
      <c r="L41" s="181"/>
    </row>
    <row r="42" spans="3:12" ht="15.75" x14ac:dyDescent="0.25">
      <c r="C42" s="196"/>
      <c r="D42" s="160"/>
      <c r="E42" s="160"/>
      <c r="F42" s="162" t="s">
        <v>112</v>
      </c>
      <c r="G42" s="157">
        <f>(9472+502)+4</f>
        <v>9978</v>
      </c>
      <c r="H42" s="50" t="s">
        <v>33</v>
      </c>
      <c r="I42" s="161"/>
      <c r="J42" s="161"/>
      <c r="K42" s="161"/>
      <c r="L42" s="175">
        <f>L44+L45+L46+L47+L48+L49+L50+L51+L52</f>
        <v>194</v>
      </c>
    </row>
    <row r="43" spans="3:12" ht="15.75" x14ac:dyDescent="0.25">
      <c r="C43" s="196"/>
      <c r="D43" s="160"/>
      <c r="E43" s="160"/>
      <c r="F43" s="160" t="s">
        <v>84</v>
      </c>
      <c r="G43" s="157">
        <v>-4</v>
      </c>
      <c r="H43" s="161"/>
      <c r="I43" s="161"/>
      <c r="J43" s="161"/>
      <c r="K43" s="210"/>
      <c r="L43" s="181"/>
    </row>
    <row r="44" spans="3:12" ht="15.75" x14ac:dyDescent="0.25">
      <c r="C44" s="196"/>
      <c r="D44" s="160"/>
      <c r="E44" s="160"/>
      <c r="F44" s="163"/>
      <c r="G44" s="157"/>
      <c r="H44" s="161"/>
      <c r="I44" s="161"/>
      <c r="J44" s="161"/>
      <c r="K44" s="161" t="s">
        <v>34</v>
      </c>
      <c r="L44" s="177">
        <v>10133</v>
      </c>
    </row>
    <row r="45" spans="3:12" ht="15.75" x14ac:dyDescent="0.25">
      <c r="C45" s="196" t="s">
        <v>113</v>
      </c>
      <c r="D45" s="153"/>
      <c r="E45" s="153"/>
      <c r="F45" s="153"/>
      <c r="G45" s="154">
        <f>SUM(G49+G54+G61+G58+G46)</f>
        <v>4077</v>
      </c>
      <c r="H45" s="161"/>
      <c r="I45" s="161"/>
      <c r="J45" s="161"/>
      <c r="K45" s="161" t="s">
        <v>135</v>
      </c>
      <c r="L45" s="177">
        <v>73</v>
      </c>
    </row>
    <row r="46" spans="3:12" ht="15.75" x14ac:dyDescent="0.25">
      <c r="C46" s="196"/>
      <c r="D46" s="167" t="s">
        <v>114</v>
      </c>
      <c r="E46" s="167"/>
      <c r="F46" s="167"/>
      <c r="G46" s="154">
        <f>G47</f>
        <v>10</v>
      </c>
      <c r="H46" s="161"/>
      <c r="I46" s="161"/>
      <c r="J46" s="161"/>
      <c r="K46" s="161" t="s">
        <v>136</v>
      </c>
      <c r="L46" s="177">
        <v>-11150</v>
      </c>
    </row>
    <row r="47" spans="3:12" ht="15.75" x14ac:dyDescent="0.25">
      <c r="C47" s="196"/>
      <c r="D47" s="167"/>
      <c r="E47" s="167"/>
      <c r="F47" s="160" t="s">
        <v>91</v>
      </c>
      <c r="G47" s="157">
        <v>10</v>
      </c>
      <c r="H47" s="161"/>
      <c r="I47" s="161"/>
      <c r="J47" s="161"/>
      <c r="K47" s="161" t="s">
        <v>74</v>
      </c>
      <c r="L47" s="177"/>
    </row>
    <row r="48" spans="3:12" ht="13.5" customHeight="1" x14ac:dyDescent="0.25">
      <c r="C48" s="196"/>
      <c r="D48" s="167"/>
      <c r="E48" s="167"/>
      <c r="F48" s="167"/>
      <c r="G48" s="154"/>
      <c r="H48" s="161"/>
      <c r="I48" s="161"/>
      <c r="J48" s="161"/>
      <c r="K48" s="161" t="s">
        <v>132</v>
      </c>
      <c r="L48" s="177">
        <v>-418</v>
      </c>
    </row>
    <row r="49" spans="3:12" ht="15.75" x14ac:dyDescent="0.25">
      <c r="C49" s="196"/>
      <c r="D49" s="167" t="s">
        <v>115</v>
      </c>
      <c r="E49" s="167"/>
      <c r="F49" s="167"/>
      <c r="G49" s="154">
        <f>G50+G51+G52+G53</f>
        <v>3415</v>
      </c>
      <c r="H49" s="161"/>
      <c r="I49" s="161"/>
      <c r="J49" s="161"/>
      <c r="K49" s="161" t="s">
        <v>137</v>
      </c>
      <c r="L49" s="177">
        <v>968</v>
      </c>
    </row>
    <row r="50" spans="3:12" ht="15.75" x14ac:dyDescent="0.25">
      <c r="C50" s="196"/>
      <c r="D50" s="167"/>
      <c r="E50" s="167"/>
      <c r="F50" s="160" t="s">
        <v>68</v>
      </c>
      <c r="G50" s="157">
        <v>2422</v>
      </c>
      <c r="H50" s="161"/>
      <c r="I50" s="161"/>
      <c r="J50" s="161"/>
      <c r="K50" s="161" t="s">
        <v>133</v>
      </c>
      <c r="L50" s="177">
        <v>-393</v>
      </c>
    </row>
    <row r="51" spans="3:12" ht="15.75" x14ac:dyDescent="0.25">
      <c r="C51" s="196"/>
      <c r="D51" s="167"/>
      <c r="E51" s="167"/>
      <c r="F51" s="160" t="s">
        <v>69</v>
      </c>
      <c r="G51" s="157">
        <v>1867</v>
      </c>
      <c r="H51" s="161"/>
      <c r="I51" s="161"/>
      <c r="J51" s="161"/>
      <c r="K51" s="161" t="s">
        <v>134</v>
      </c>
      <c r="L51" s="177">
        <v>981</v>
      </c>
    </row>
    <row r="52" spans="3:12" ht="15.75" x14ac:dyDescent="0.25">
      <c r="C52" s="196"/>
      <c r="D52" s="167"/>
      <c r="E52" s="167"/>
      <c r="F52" s="160" t="s">
        <v>40</v>
      </c>
      <c r="G52" s="157">
        <v>-874</v>
      </c>
      <c r="H52" s="161"/>
      <c r="I52" s="161"/>
      <c r="J52" s="161"/>
      <c r="K52" s="161" t="s">
        <v>138</v>
      </c>
      <c r="L52" s="177"/>
    </row>
    <row r="53" spans="3:12" ht="15.75" x14ac:dyDescent="0.25">
      <c r="C53" s="196"/>
      <c r="D53" s="167"/>
      <c r="E53" s="167"/>
      <c r="F53" s="160"/>
      <c r="G53" s="157"/>
      <c r="H53" s="161"/>
      <c r="I53" s="161"/>
      <c r="J53" s="161"/>
      <c r="K53" s="161"/>
      <c r="L53" s="181"/>
    </row>
    <row r="54" spans="3:12" ht="15.75" x14ac:dyDescent="0.25">
      <c r="C54" s="197"/>
      <c r="D54" s="212" t="s">
        <v>116</v>
      </c>
      <c r="E54" s="212"/>
      <c r="F54" s="212"/>
      <c r="G54" s="154">
        <f>SUM(G55:G56)</f>
        <v>589</v>
      </c>
      <c r="H54" s="161"/>
      <c r="I54" s="161"/>
      <c r="J54" s="161"/>
      <c r="K54" s="161"/>
      <c r="L54" s="181"/>
    </row>
    <row r="55" spans="3:12" ht="15.75" x14ac:dyDescent="0.25">
      <c r="C55" s="197"/>
      <c r="D55" s="158"/>
      <c r="E55" s="163"/>
      <c r="F55" s="162" t="s">
        <v>117</v>
      </c>
      <c r="G55" s="157">
        <v>2007</v>
      </c>
      <c r="H55" s="161"/>
      <c r="I55" s="161"/>
      <c r="J55" s="161"/>
      <c r="K55" s="161"/>
      <c r="L55" s="181"/>
    </row>
    <row r="56" spans="3:12" ht="15.75" x14ac:dyDescent="0.25">
      <c r="C56" s="197"/>
      <c r="D56" s="160"/>
      <c r="E56" s="163"/>
      <c r="F56" s="162" t="s">
        <v>40</v>
      </c>
      <c r="G56" s="157">
        <v>-1418</v>
      </c>
      <c r="H56" s="161"/>
      <c r="I56" s="161"/>
      <c r="J56" s="161"/>
      <c r="K56" s="161"/>
      <c r="L56" s="181"/>
    </row>
    <row r="57" spans="3:12" ht="12" customHeight="1" x14ac:dyDescent="0.25">
      <c r="C57" s="197"/>
      <c r="D57" s="160"/>
      <c r="E57" s="163"/>
      <c r="F57" s="162"/>
      <c r="G57" s="157"/>
      <c r="H57" s="161"/>
      <c r="I57" s="161"/>
      <c r="J57" s="161"/>
      <c r="K57" s="161"/>
      <c r="L57" s="181"/>
    </row>
    <row r="58" spans="3:12" ht="15.75" x14ac:dyDescent="0.25">
      <c r="C58" s="197"/>
      <c r="D58" s="212" t="s">
        <v>118</v>
      </c>
      <c r="E58" s="156"/>
      <c r="F58" s="168"/>
      <c r="G58" s="193">
        <f>G59</f>
        <v>34</v>
      </c>
      <c r="H58" s="161"/>
      <c r="I58" s="161"/>
      <c r="J58" s="161"/>
      <c r="K58" s="161"/>
      <c r="L58" s="181"/>
    </row>
    <row r="59" spans="3:12" s="19" customFormat="1" ht="15.75" x14ac:dyDescent="0.25">
      <c r="C59" s="197"/>
      <c r="D59" s="160"/>
      <c r="E59" s="160"/>
      <c r="F59" s="160" t="s">
        <v>90</v>
      </c>
      <c r="G59" s="194">
        <v>34</v>
      </c>
      <c r="H59" s="161"/>
      <c r="I59" s="161"/>
      <c r="J59" s="161"/>
      <c r="K59" s="161"/>
      <c r="L59" s="181"/>
    </row>
    <row r="60" spans="3:12" s="19" customFormat="1" ht="15.75" x14ac:dyDescent="0.25">
      <c r="C60" s="197"/>
      <c r="D60" s="160"/>
      <c r="E60" s="160"/>
      <c r="F60" s="160"/>
      <c r="G60" s="194"/>
      <c r="H60" s="161"/>
      <c r="I60" s="161"/>
      <c r="J60" s="161"/>
      <c r="K60" s="161"/>
      <c r="L60" s="181"/>
    </row>
    <row r="61" spans="3:12" ht="15.75" x14ac:dyDescent="0.25">
      <c r="C61" s="197"/>
      <c r="D61" s="212" t="s">
        <v>119</v>
      </c>
      <c r="E61" s="163"/>
      <c r="F61" s="159"/>
      <c r="G61" s="154">
        <f>SUM(G62:G63)</f>
        <v>29</v>
      </c>
      <c r="H61" s="161"/>
      <c r="I61" s="161"/>
      <c r="J61" s="161"/>
      <c r="K61" s="161"/>
      <c r="L61" s="181"/>
    </row>
    <row r="62" spans="3:12" ht="15.75" x14ac:dyDescent="0.25">
      <c r="C62" s="197"/>
      <c r="D62" s="158"/>
      <c r="E62" s="163"/>
      <c r="F62" s="162" t="s">
        <v>120</v>
      </c>
      <c r="G62" s="157">
        <v>394</v>
      </c>
      <c r="H62" s="161"/>
      <c r="I62" s="161"/>
      <c r="J62" s="161"/>
      <c r="K62" s="161"/>
      <c r="L62" s="181"/>
    </row>
    <row r="63" spans="3:12" ht="15.75" x14ac:dyDescent="0.25">
      <c r="C63" s="197"/>
      <c r="D63" s="158"/>
      <c r="E63" s="163"/>
      <c r="F63" s="162" t="s">
        <v>121</v>
      </c>
      <c r="G63" s="157">
        <v>-365</v>
      </c>
      <c r="H63" s="161"/>
      <c r="I63" s="161"/>
      <c r="J63" s="161"/>
      <c r="K63" s="161"/>
      <c r="L63" s="181"/>
    </row>
    <row r="64" spans="3:12" ht="15.75" x14ac:dyDescent="0.25">
      <c r="C64" s="197"/>
      <c r="D64" s="158"/>
      <c r="E64" s="158"/>
      <c r="F64" s="159"/>
      <c r="G64" s="157"/>
      <c r="H64" s="161"/>
      <c r="I64" s="210"/>
      <c r="J64" s="210"/>
      <c r="K64" s="210"/>
      <c r="L64" s="181"/>
    </row>
    <row r="65" spans="3:14" ht="15.75" x14ac:dyDescent="0.25">
      <c r="C65" s="290" t="s">
        <v>122</v>
      </c>
      <c r="D65" s="278"/>
      <c r="E65" s="278"/>
      <c r="F65" s="279"/>
      <c r="G65" s="154">
        <f>SUM(G10+G33+G45)</f>
        <v>276297</v>
      </c>
      <c r="H65" s="280" t="s">
        <v>123</v>
      </c>
      <c r="I65" s="280"/>
      <c r="J65" s="280"/>
      <c r="K65" s="280"/>
      <c r="L65" s="175">
        <f>SUM(L36+L10+L29+L42)</f>
        <v>276297</v>
      </c>
      <c r="N65" s="206">
        <f>G65-L65</f>
        <v>0</v>
      </c>
    </row>
    <row r="66" spans="3:14" ht="13.5" thickBot="1" x14ac:dyDescent="0.25">
      <c r="C66" s="198"/>
      <c r="D66" s="204"/>
      <c r="E66" s="204"/>
      <c r="F66" s="186"/>
      <c r="G66" s="187"/>
      <c r="H66" s="205"/>
      <c r="I66" s="205"/>
      <c r="J66" s="205"/>
      <c r="K66" s="205"/>
      <c r="L66" s="188"/>
    </row>
    <row r="67" spans="3:14" ht="15" x14ac:dyDescent="0.25">
      <c r="C67" s="190"/>
      <c r="D67" s="191"/>
      <c r="E67" s="191"/>
      <c r="F67" s="192"/>
      <c r="G67" s="192"/>
      <c r="H67" s="191"/>
      <c r="I67" s="191"/>
      <c r="J67" s="191"/>
      <c r="K67" s="291"/>
      <c r="L67" s="292"/>
    </row>
    <row r="68" spans="3:14" ht="15" x14ac:dyDescent="0.25">
      <c r="C68" s="286" t="s">
        <v>124</v>
      </c>
      <c r="D68" s="269"/>
      <c r="E68" s="269"/>
      <c r="F68" s="269"/>
      <c r="G68" s="170"/>
      <c r="H68" s="281"/>
      <c r="I68" s="281"/>
      <c r="J68" s="281"/>
      <c r="K68" s="281"/>
      <c r="L68" s="293"/>
    </row>
    <row r="69" spans="3:14" ht="15" x14ac:dyDescent="0.25">
      <c r="C69" s="218"/>
      <c r="D69" s="208"/>
      <c r="E69" s="208"/>
      <c r="F69" s="208"/>
      <c r="G69" s="170"/>
      <c r="H69" s="215"/>
      <c r="I69" s="215"/>
      <c r="J69" s="215"/>
      <c r="K69" s="215"/>
      <c r="L69" s="220"/>
    </row>
    <row r="70" spans="3:14" s="19" customFormat="1" ht="13.5" customHeight="1" x14ac:dyDescent="0.25">
      <c r="C70" s="286" t="s">
        <v>140</v>
      </c>
      <c r="D70" s="269"/>
      <c r="E70" s="269"/>
      <c r="F70" s="269"/>
      <c r="G70" s="171"/>
      <c r="H70" s="269" t="s">
        <v>52</v>
      </c>
      <c r="I70" s="269"/>
      <c r="J70" s="269"/>
      <c r="K70" s="269"/>
      <c r="L70" s="294"/>
    </row>
    <row r="71" spans="3:14" s="19" customFormat="1" ht="15" x14ac:dyDescent="0.25">
      <c r="C71" s="297" t="s">
        <v>125</v>
      </c>
      <c r="D71" s="271"/>
      <c r="E71" s="271"/>
      <c r="F71" s="271"/>
      <c r="G71" s="207"/>
      <c r="H71" s="268" t="s">
        <v>126</v>
      </c>
      <c r="I71" s="271"/>
      <c r="J71" s="271"/>
      <c r="K71" s="271"/>
      <c r="L71" s="288"/>
    </row>
    <row r="72" spans="3:14" ht="15" x14ac:dyDescent="0.25">
      <c r="C72" s="221"/>
      <c r="D72" s="209"/>
      <c r="E72" s="209"/>
      <c r="F72" s="209"/>
      <c r="G72" s="207"/>
      <c r="H72" s="207"/>
      <c r="I72" s="207"/>
      <c r="J72" s="207"/>
      <c r="K72" s="172"/>
      <c r="L72" s="183"/>
    </row>
    <row r="73" spans="3:14" ht="15" x14ac:dyDescent="0.25">
      <c r="C73" s="286" t="s">
        <v>86</v>
      </c>
      <c r="D73" s="269"/>
      <c r="E73" s="269"/>
      <c r="F73" s="269"/>
      <c r="G73" s="208"/>
      <c r="H73" s="269" t="s">
        <v>127</v>
      </c>
      <c r="I73" s="271"/>
      <c r="J73" s="271"/>
      <c r="K73" s="271"/>
      <c r="L73" s="288"/>
    </row>
    <row r="74" spans="3:14" ht="15" x14ac:dyDescent="0.25">
      <c r="C74" s="282" t="s">
        <v>87</v>
      </c>
      <c r="D74" s="268"/>
      <c r="E74" s="268"/>
      <c r="F74" s="268"/>
      <c r="G74" s="169"/>
      <c r="H74" s="208"/>
      <c r="I74" s="170"/>
      <c r="J74" s="170"/>
      <c r="K74" s="170"/>
      <c r="L74" s="183"/>
    </row>
    <row r="75" spans="3:14" ht="15" x14ac:dyDescent="0.25">
      <c r="C75" s="216"/>
      <c r="D75" s="207"/>
      <c r="E75" s="207"/>
      <c r="F75" s="172"/>
      <c r="G75" s="169"/>
      <c r="H75" s="268" t="s">
        <v>128</v>
      </c>
      <c r="I75" s="268"/>
      <c r="J75" s="268"/>
      <c r="K75" s="268"/>
      <c r="L75" s="283"/>
    </row>
    <row r="76" spans="3:14" ht="15" x14ac:dyDescent="0.25">
      <c r="C76" s="286"/>
      <c r="D76" s="269"/>
      <c r="E76" s="269"/>
      <c r="F76" s="269"/>
      <c r="G76" s="169"/>
      <c r="H76" s="270"/>
      <c r="I76" s="270"/>
      <c r="J76" s="270"/>
      <c r="K76" s="270"/>
      <c r="L76" s="287"/>
    </row>
    <row r="77" spans="3:14" ht="15" x14ac:dyDescent="0.25">
      <c r="C77" s="286" t="s">
        <v>141</v>
      </c>
      <c r="D77" s="269"/>
      <c r="E77" s="269"/>
      <c r="F77" s="269"/>
      <c r="G77" s="207"/>
      <c r="H77" s="270" t="s">
        <v>129</v>
      </c>
      <c r="I77" s="271"/>
      <c r="J77" s="271"/>
      <c r="K77" s="271"/>
      <c r="L77" s="288"/>
    </row>
    <row r="78" spans="3:14" ht="15" x14ac:dyDescent="0.25">
      <c r="C78" s="282" t="s">
        <v>130</v>
      </c>
      <c r="D78" s="268"/>
      <c r="E78" s="268"/>
      <c r="F78" s="268"/>
      <c r="G78" s="207"/>
      <c r="H78" s="270"/>
      <c r="I78" s="270"/>
      <c r="J78" s="270"/>
      <c r="K78" s="270"/>
      <c r="L78" s="287"/>
    </row>
    <row r="79" spans="3:14" ht="15.75" thickBot="1" x14ac:dyDescent="0.3">
      <c r="C79" s="189"/>
      <c r="D79" s="184"/>
      <c r="E79" s="184"/>
      <c r="F79" s="185"/>
      <c r="G79" s="217"/>
      <c r="H79" s="284" t="s">
        <v>131</v>
      </c>
      <c r="I79" s="284"/>
      <c r="J79" s="284"/>
      <c r="K79" s="284"/>
      <c r="L79" s="285"/>
    </row>
    <row r="80" spans="3:14" ht="15" x14ac:dyDescent="0.25">
      <c r="C80" s="209"/>
      <c r="D80" s="209"/>
      <c r="E80" s="209"/>
      <c r="F80" s="169"/>
      <c r="G80" s="207"/>
      <c r="H80" s="207"/>
      <c r="I80" s="207"/>
      <c r="J80" s="207"/>
      <c r="K80" s="207"/>
      <c r="L80" s="207"/>
    </row>
    <row r="82" spans="12:12" x14ac:dyDescent="0.2">
      <c r="L82" s="31"/>
    </row>
  </sheetData>
  <mergeCells count="26">
    <mergeCell ref="J22:K22"/>
    <mergeCell ref="D4:D5"/>
    <mergeCell ref="E4:E5"/>
    <mergeCell ref="C6:L7"/>
    <mergeCell ref="C8:F8"/>
    <mergeCell ref="H8:K8"/>
    <mergeCell ref="H75:L75"/>
    <mergeCell ref="C65:F65"/>
    <mergeCell ref="H65:K65"/>
    <mergeCell ref="K67:L67"/>
    <mergeCell ref="C68:F68"/>
    <mergeCell ref="H68:L68"/>
    <mergeCell ref="C70:F70"/>
    <mergeCell ref="H70:L70"/>
    <mergeCell ref="C71:F71"/>
    <mergeCell ref="H71:L71"/>
    <mergeCell ref="C73:F73"/>
    <mergeCell ref="H73:L73"/>
    <mergeCell ref="C74:F74"/>
    <mergeCell ref="H79:L79"/>
    <mergeCell ref="C76:F76"/>
    <mergeCell ref="H76:L76"/>
    <mergeCell ref="C77:F77"/>
    <mergeCell ref="H77:L77"/>
    <mergeCell ref="C78:F78"/>
    <mergeCell ref="H78:L78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2022-04-26T12:19:28Z</cp:lastPrinted>
  <dcterms:created xsi:type="dcterms:W3CDTF">2009-01-05T20:09:54Z</dcterms:created>
  <dcterms:modified xsi:type="dcterms:W3CDTF">2022-09-28T19:32:21Z</dcterms:modified>
</cp:coreProperties>
</file>