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645" yWindow="285" windowWidth="21600" windowHeight="1249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JULHO 23" sheetId="16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60" l="1"/>
  <c r="F33" i="160"/>
  <c r="F32" i="160"/>
  <c r="F29" i="160"/>
  <c r="F46" i="160"/>
  <c r="F63" i="160"/>
  <c r="F61" i="160"/>
  <c r="F58" i="160"/>
  <c r="F54" i="160"/>
  <c r="K50" i="160"/>
  <c r="F50" i="160"/>
  <c r="F47" i="160"/>
  <c r="F45" i="160" s="1"/>
  <c r="K40" i="160"/>
  <c r="F39" i="160"/>
  <c r="K33" i="160"/>
  <c r="K31" i="160" s="1"/>
  <c r="F28" i="160"/>
  <c r="K23" i="160"/>
  <c r="F22" i="160"/>
  <c r="F19" i="160"/>
  <c r="K16" i="160"/>
  <c r="K12" i="160"/>
  <c r="K29" i="160" l="1"/>
  <c r="K14" i="160"/>
  <c r="K67" i="160" s="1"/>
  <c r="F52" i="160"/>
  <c r="F49" i="160" s="1"/>
  <c r="F14" i="160"/>
  <c r="F37" i="160"/>
  <c r="F36" i="160" l="1"/>
  <c r="F67" i="160"/>
  <c r="L67" i="160" s="1"/>
  <c r="E16" i="49" l="1"/>
  <c r="J16" i="49"/>
  <c r="E19" i="49"/>
  <c r="E22" i="49"/>
  <c r="J23" i="49"/>
  <c r="J20" i="49" s="1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J23" i="48"/>
  <c r="J20" i="48" s="1"/>
  <c r="E24" i="48"/>
  <c r="E25" i="48"/>
  <c r="E26" i="48"/>
  <c r="E29" i="48"/>
  <c r="E28" i="48" s="1"/>
  <c r="J33" i="48"/>
  <c r="J29" i="48" s="1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 s="1"/>
  <c r="E16" i="44"/>
  <c r="J16" i="44"/>
  <c r="E19" i="44"/>
  <c r="J23" i="44"/>
  <c r="J20" i="44"/>
  <c r="E24" i="44"/>
  <c r="E22" i="44" s="1"/>
  <c r="E29" i="44"/>
  <c r="E28" i="44" s="1"/>
  <c r="J33" i="44"/>
  <c r="J29" i="44" s="1"/>
  <c r="E35" i="44"/>
  <c r="J39" i="44"/>
  <c r="E43" i="44"/>
  <c r="E41" i="44" s="1"/>
  <c r="J46" i="44"/>
  <c r="E50" i="44"/>
  <c r="E55" i="44"/>
  <c r="E57" i="44"/>
  <c r="E58" i="44"/>
  <c r="E61" i="44"/>
  <c r="E64" i="44"/>
  <c r="E22" i="48" l="1"/>
  <c r="E12" i="48" s="1"/>
  <c r="J12" i="45"/>
  <c r="E58" i="47"/>
  <c r="E22" i="47"/>
  <c r="E12" i="47" s="1"/>
  <c r="J12" i="48"/>
  <c r="J67" i="48" s="1"/>
  <c r="E41" i="46"/>
  <c r="E39" i="46" s="1"/>
  <c r="E39" i="44"/>
  <c r="E12" i="44"/>
  <c r="E67" i="44" s="1"/>
  <c r="E54" i="44"/>
  <c r="E53" i="44" s="1"/>
  <c r="J12" i="47"/>
  <c r="J12" i="49"/>
  <c r="J67" i="49" s="1"/>
  <c r="J12" i="44"/>
  <c r="J67" i="44"/>
  <c r="E58" i="45"/>
  <c r="E53" i="45" s="1"/>
  <c r="E12" i="45"/>
  <c r="E58" i="46"/>
  <c r="E53" i="46" s="1"/>
  <c r="E67" i="46" s="1"/>
  <c r="E22" i="46"/>
  <c r="E12" i="46" s="1"/>
  <c r="E41" i="48"/>
  <c r="E39" i="48" s="1"/>
  <c r="E58" i="49"/>
  <c r="E53" i="49" s="1"/>
  <c r="E12" i="49"/>
  <c r="E39" i="45"/>
  <c r="E41" i="47"/>
  <c r="E39" i="47" s="1"/>
  <c r="E58" i="48"/>
  <c r="E53" i="48" s="1"/>
  <c r="E39" i="49"/>
  <c r="E53" i="47"/>
  <c r="J67" i="47"/>
  <c r="J67" i="45"/>
  <c r="J12" i="46"/>
  <c r="J67" i="46" s="1"/>
  <c r="E67" i="49" l="1"/>
  <c r="E67" i="45"/>
  <c r="E67" i="48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<sst xmlns="http://schemas.openxmlformats.org/spreadsheetml/2006/main" count="660" uniqueCount="157">
  <si>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</si>
  <si>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</si>
  <si>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</si>
  <si>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</si>
  <si>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</si>
  <si>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</si>
  <si>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</si>
  <si>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</si>
  <si>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</si>
  <si>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</si>
  <si>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</si>
  <si>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</si>
  <si>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</si>
  <si>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</si>
  <si>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</si>
  <si>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</si>
  <si>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</si>
  <si>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</si>
  <si>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</si>
  <si>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</si>
  <si>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</si>
  <si>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</si>
  <si>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</si>
  <si>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</si>
  <si>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</si>
  <si>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</si>
  <si>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</si>
  <si>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</si>
  <si>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</si>
  <si>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</si>
  <si>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</si>
  <si>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</si>
  <si>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</si>
  <si>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</si>
  <si>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</si>
  <si>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</si>
  <si>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</si>
  <si>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</si>
  <si>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</si>
  <si>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</si>
  <si>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</si>
  <si>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</si>
  <si>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</si>
  <si>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</si>
  <si>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</si>
  <si>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</si>
  <si>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</si>
  <si>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</si>
  <si>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</si>
  <si>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</si>
  <si>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</si>
  <si>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</si>
  <si>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</si>
  <si>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</si>
  <si>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</si>
  <si>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</si>
  <si>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</si>
  <si>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</si>
  <si>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</si>
  <si>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</si>
  <si>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</si>
  <si>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</si>
  <si>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</si>
  <si>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</si>
  <si>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</si>
  <si>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</si>
  <si>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</si>
  <si>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</si>
  <si>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</si>
  <si>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</si>
  <si>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</si>
  <si>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</si>
  <si>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</si>
  <si>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</si>
  <si>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</si>
  <si>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</si>
  <si>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</si>
  <si>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</si>
  <si>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</si>
  <si>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</si>
  <si>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</si>
  <si>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</si>
  <si>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</si>
  <si>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</si>
  <si>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</si>
  <si>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</si>
  <si>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</si>
  <si>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</si>
  <si>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</si>
  <si>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</si>
  <si>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</si>
  <si>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</si>
  <si>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</si>
  <si>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</si>
  <si>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</si>
  <si>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</si>
  <si>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</si>
  <si>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</si>
  <si>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</si>
  <si>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</si>
  <si>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</si>
  <si>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</si>
  <si>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</si>
  <si>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</si>
  <si>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</si>
  <si>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</si>
  <si>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</si>
  <si>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</si>
  <si>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</si>
  <si>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</si>
  <si>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</si>
  <si>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</si>
  <si>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</si>
  <si>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</si>
  <si>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</si>
  <si>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</si>
  <si>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</si>
  <si>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</si>
  <si>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</si>
  <si>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</si>
  <si>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</si>
  <si>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</si>
  <si>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</si>
  <si>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</si>
  <si>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</si>
  <si>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</si>
  <si>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</si>
  <si>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</si>
  <si>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</si>
  <si>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</si>
  <si>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</si>
  <si>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</si>
  <si>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</si>
  <si>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</si>
  <si>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</si>
  <si>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</si>
  <si>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</si>
  <si>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</si>
  <si>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</si>
  <si>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</si>
  <si>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</si>
  <si>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</si>
  <si>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</si>
  <si>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</si>
  <si>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</si>
  <si>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</si>
  <si>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</si>
  <si>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</si>
  <si>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</si>
  <si>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</si>
  <si>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</si>
  <si>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LEANDRA ADRIANO DE ASSIS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</si>
  <si>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</si>
  <si>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</si>
  <si>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</si>
  <si>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Goiânia/GO, 20 de junho de 2023</t>
  </si>
  <si>
    <t>BALANÇO PATRIMONIAL JULHO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</si>
</sst>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3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7" fillId="3" borderId="0" xfId="0" applyFont="1" applyFill="1"/>
    <xf numFmtId="166" fontId="7" fillId="3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12" fillId="3" borderId="0" xfId="0" applyNumberFormat="1" applyFont="1" applyFill="1"/>
    <xf numFmtId="3" fontId="7" fillId="3" borderId="0" xfId="0" applyNumberFormat="1" applyFont="1" applyFill="1"/>
    <xf numFmtId="0" fontId="1" fillId="0" borderId="0" xfId="0" applyFont="1" applyProtection="1">
      <protection locked="0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8" fillId="3" borderId="0" xfId="0" applyNumberFormat="1" applyFont="1" applyFill="1" applyAlignment="1">
      <alignment horizontal="left"/>
    </xf>
    <xf numFmtId="166" fontId="7" fillId="3" borderId="0" xfId="0" applyNumberFormat="1" applyFont="1" applyFill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40" fontId="20" fillId="3" borderId="9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39" fontId="23" fillId="3" borderId="18" xfId="0" applyNumberFormat="1" applyFont="1" applyFill="1" applyBorder="1" applyAlignment="1">
      <alignment horizontal="right" vertical="center"/>
    </xf>
    <xf numFmtId="164" fontId="23" fillId="3" borderId="0" xfId="0" applyNumberFormat="1" applyFont="1" applyFill="1" applyAlignment="1">
      <alignment horizontal="left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0" xfId="0" applyNumberFormat="1" applyFont="1" applyFill="1" applyAlignment="1">
      <alignment horizontal="left"/>
    </xf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0" fontId="28" fillId="3" borderId="0" xfId="0" applyFont="1" applyFill="1"/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right"/>
    </xf>
    <xf numFmtId="0" fontId="32" fillId="3" borderId="0" xfId="0" applyFont="1" applyFill="1" applyAlignment="1">
      <alignment horizontal="left"/>
    </xf>
    <xf numFmtId="0" fontId="32" fillId="3" borderId="0" xfId="0" applyFont="1" applyFill="1"/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34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164" fontId="5" fillId="0" borderId="0" xfId="0" applyNumberFormat="1" applyFont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/>
    <xf numFmtId="166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Alignment="1">
      <alignment horizontal="left" wrapText="1"/>
    </xf>
    <xf numFmtId="164" fontId="7" fillId="3" borderId="0" xfId="0" applyNumberFormat="1" applyFont="1" applyFill="1"/>
    <xf numFmtId="0" fontId="0" fillId="0" borderId="0" xfId="0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3" fontId="33" fillId="0" borderId="0" xfId="0" applyNumberFormat="1" applyFont="1" applyAlignment="1">
      <alignment horizontal="right"/>
    </xf>
    <xf numFmtId="0" fontId="32" fillId="3" borderId="0" xfId="0" applyFont="1" applyFill="1" applyAlignment="1">
      <alignment horizontal="center" vertical="center"/>
    </xf>
    <xf numFmtId="164" fontId="34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14" fontId="23" fillId="3" borderId="32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xmlns="" id="{DD041EE3-4015-48BA-BB41-4DB4811BB033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AF9D21F-2980-4549-9DC8-3A319C28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D718E0B3-9FF4-4382-858B-21594C36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DBD7FB56-A625-432D-BFF3-44A68F610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791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72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117291523.52999999</v>
      </c>
      <c r="F12" s="202" t="s">
        <v>7</v>
      </c>
      <c r="G12" s="203"/>
      <c r="H12" s="203"/>
      <c r="I12" s="203"/>
      <c r="J12" s="40">
        <f>J16+J20</f>
        <v>9937084.5700000003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49605.59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2269237.38</v>
      </c>
      <c r="F16" s="190" t="s">
        <v>10</v>
      </c>
      <c r="G16" s="191"/>
      <c r="H16" s="191"/>
      <c r="I16" s="191"/>
      <c r="J16" s="42">
        <f>SUM(J17+J18)</f>
        <v>1582497.48</v>
      </c>
    </row>
    <row r="17" spans="1:10" ht="15.75" x14ac:dyDescent="0.25">
      <c r="A17" s="55"/>
      <c r="B17" s="180" t="s">
        <v>11</v>
      </c>
      <c r="C17" s="180"/>
      <c r="D17" s="180"/>
      <c r="E17" s="49">
        <v>2269237.38</v>
      </c>
      <c r="F17" s="75"/>
      <c r="G17" s="69" t="s">
        <v>12</v>
      </c>
      <c r="H17" s="29" t="s">
        <v>63</v>
      </c>
      <c r="I17" s="29"/>
      <c r="J17" s="43">
        <v>1268964.8899999999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313532.59000000003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67310536.75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67310536.75</v>
      </c>
      <c r="F20" s="190" t="s">
        <v>15</v>
      </c>
      <c r="G20" s="191"/>
      <c r="H20" s="191"/>
      <c r="I20" s="191"/>
      <c r="J20" s="42">
        <f>SUM(J21:J23)</f>
        <v>8354587.0899999999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30611832.16</v>
      </c>
      <c r="F22" s="44"/>
      <c r="G22" s="69" t="s">
        <v>18</v>
      </c>
      <c r="H22" s="69" t="s">
        <v>18</v>
      </c>
      <c r="I22" s="69"/>
      <c r="J22" s="43">
        <v>669577.99</v>
      </c>
    </row>
    <row r="23" spans="1:10" ht="15.75" x14ac:dyDescent="0.25">
      <c r="A23" s="55"/>
      <c r="B23" s="180" t="s">
        <v>19</v>
      </c>
      <c r="C23" s="180"/>
      <c r="D23" s="180"/>
      <c r="E23" s="49">
        <v>25960181.260000002</v>
      </c>
      <c r="F23" s="44"/>
      <c r="G23" s="69" t="s">
        <v>20</v>
      </c>
      <c r="H23" s="69" t="s">
        <v>20</v>
      </c>
      <c r="I23" s="69"/>
      <c r="J23" s="43">
        <f>34445.03+5727932.63</f>
        <v>5762377.6600000001</v>
      </c>
    </row>
    <row r="24" spans="1:10" ht="15.75" x14ac:dyDescent="0.25">
      <c r="A24" s="55"/>
      <c r="B24" s="187" t="s">
        <v>21</v>
      </c>
      <c r="C24" s="187"/>
      <c r="D24" s="187"/>
      <c r="E24" s="49">
        <f>7868031.29+1926080.41</f>
        <v>9794111.6999999993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43674.43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-5186135.2300000004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16720792.129999999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20805587.54-4084795.41</f>
        <v>16720792.129999999</v>
      </c>
      <c r="F29" s="188" t="s">
        <v>25</v>
      </c>
      <c r="G29" s="189"/>
      <c r="H29" s="189"/>
      <c r="I29" s="189"/>
      <c r="J29" s="48">
        <f>J33</f>
        <v>15730042.42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15730042.42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13176434.33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329519.52</v>
      </c>
      <c r="F35" s="64"/>
      <c r="G35" s="65"/>
      <c r="H35" s="19" t="s">
        <v>12</v>
      </c>
      <c r="I35" s="19"/>
      <c r="J35" s="49">
        <v>2553608.09</v>
      </c>
    </row>
    <row r="36" spans="1:15" ht="15.75" x14ac:dyDescent="0.25">
      <c r="A36" s="55"/>
      <c r="B36" s="187" t="s">
        <v>27</v>
      </c>
      <c r="C36" s="187"/>
      <c r="D36" s="187"/>
      <c r="E36" s="49">
        <v>329519.52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42672624.670000002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38587829.260000005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v>13498593.15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15494786.56+12011818.35</f>
        <v>27506604.91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611328.96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-3028697.76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87428.84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2841914.21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4084795.41</v>
      </c>
      <c r="F50" s="45"/>
      <c r="G50" s="179" t="s">
        <v>73</v>
      </c>
      <c r="H50" s="179"/>
      <c r="I50" s="179"/>
      <c r="J50" s="49">
        <v>-2775939.96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4084795.41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-289.52999999999997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6481736.79</v>
      </c>
      <c r="F53" s="45"/>
      <c r="G53" s="179" t="s">
        <v>38</v>
      </c>
      <c r="H53" s="179"/>
      <c r="I53" s="179"/>
      <c r="J53" s="49">
        <v>-31322.43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4006538.7</v>
      </c>
      <c r="F54" s="45"/>
      <c r="G54" s="179" t="s">
        <v>39</v>
      </c>
      <c r="H54" s="179"/>
      <c r="I54" s="179"/>
      <c r="J54" s="49">
        <v>53066.55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f>-282725.04</f>
        <v>-282725.03999999998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590608.5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v>1736321.02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v>-1145712.52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1765.1000000000058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-71562.7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1882824.49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v>2319674.58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-436850.09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166445884.98999998</v>
      </c>
      <c r="F67" s="183" t="s">
        <v>44</v>
      </c>
      <c r="G67" s="184"/>
      <c r="H67" s="184"/>
      <c r="I67" s="184"/>
      <c r="J67" s="48">
        <f>J39+J12+J29+J46</f>
        <v>166445884.98999998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78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114629788.05</v>
      </c>
      <c r="F12" s="202" t="s">
        <v>7</v>
      </c>
      <c r="G12" s="203"/>
      <c r="H12" s="203"/>
      <c r="I12" s="203"/>
      <c r="J12" s="40">
        <f>J16+J20</f>
        <v>10476096.57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48647.4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0.02</v>
      </c>
      <c r="F16" s="190" t="s">
        <v>10</v>
      </c>
      <c r="G16" s="191"/>
      <c r="H16" s="191"/>
      <c r="I16" s="191"/>
      <c r="J16" s="42">
        <f>SUM(J17+J18)</f>
        <v>2601270.3199999998</v>
      </c>
    </row>
    <row r="17" spans="1:10" ht="15.75" x14ac:dyDescent="0.25">
      <c r="A17" s="55"/>
      <c r="B17" s="180" t="s">
        <v>11</v>
      </c>
      <c r="C17" s="180"/>
      <c r="D17" s="180"/>
      <c r="E17" s="49">
        <v>0.02</v>
      </c>
      <c r="F17" s="75"/>
      <c r="G17" s="69" t="s">
        <v>12</v>
      </c>
      <c r="H17" s="29" t="s">
        <v>63</v>
      </c>
      <c r="I17" s="29"/>
      <c r="J17" s="43">
        <v>2133278.7599999998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467991.56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65966389.140000001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65966389.140000001</v>
      </c>
      <c r="F20" s="190" t="s">
        <v>15</v>
      </c>
      <c r="G20" s="191"/>
      <c r="H20" s="191"/>
      <c r="I20" s="191"/>
      <c r="J20" s="42">
        <f>SUM(J21:J23)</f>
        <v>7874826.25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31054791.419999998</v>
      </c>
      <c r="F22" s="44"/>
      <c r="G22" s="69" t="s">
        <v>18</v>
      </c>
      <c r="H22" s="69" t="s">
        <v>18</v>
      </c>
      <c r="I22" s="69"/>
      <c r="J22" s="43">
        <v>726202.09</v>
      </c>
    </row>
    <row r="23" spans="1:10" ht="15.75" x14ac:dyDescent="0.25">
      <c r="A23" s="55"/>
      <c r="B23" s="180" t="s">
        <v>19</v>
      </c>
      <c r="C23" s="180"/>
      <c r="D23" s="180"/>
      <c r="E23" s="49">
        <v>25848981.539999999</v>
      </c>
      <c r="F23" s="44"/>
      <c r="G23" s="69" t="s">
        <v>20</v>
      </c>
      <c r="H23" s="69" t="s">
        <v>20</v>
      </c>
      <c r="I23" s="69"/>
      <c r="J23" s="43">
        <f>46503.56+5179489.16</f>
        <v>5225992.72</v>
      </c>
    </row>
    <row r="24" spans="1:10" ht="15.75" x14ac:dyDescent="0.25">
      <c r="A24" s="55"/>
      <c r="B24" s="187" t="s">
        <v>21</v>
      </c>
      <c r="C24" s="187"/>
      <c r="D24" s="187"/>
      <c r="E24" s="49">
        <f>8241619.07+1909362.68</f>
        <v>10150981.75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59127.97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-5004299.84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17227567.75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21723826.96-4496259.21</f>
        <v>17227567.75</v>
      </c>
      <c r="F29" s="188" t="s">
        <v>25</v>
      </c>
      <c r="G29" s="189"/>
      <c r="H29" s="189"/>
      <c r="I29" s="189"/>
      <c r="J29" s="48">
        <f>J33</f>
        <v>17704445.199999999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17704445.199999999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13664792.15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332392.32000000001</v>
      </c>
      <c r="F35" s="64"/>
      <c r="G35" s="65"/>
      <c r="H35" s="19" t="s">
        <v>12</v>
      </c>
      <c r="I35" s="19"/>
      <c r="J35" s="49">
        <v>4039653.05</v>
      </c>
    </row>
    <row r="36" spans="1:15" ht="15.75" x14ac:dyDescent="0.25">
      <c r="A36" s="55"/>
      <c r="B36" s="187" t="s">
        <v>27</v>
      </c>
      <c r="C36" s="187"/>
      <c r="D36" s="187"/>
      <c r="E36" s="49">
        <v>332392.32000000001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48311237.020000003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43814977.810000002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v>14013415.560000001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18527102.1+12770078.51</f>
        <v>31297180.609999999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1169638.82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-2665257.1800000002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517196.26000000024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4999497.8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4496259.21</v>
      </c>
      <c r="F50" s="45"/>
      <c r="G50" s="179" t="s">
        <v>73</v>
      </c>
      <c r="H50" s="179"/>
      <c r="I50" s="179"/>
      <c r="J50" s="49">
        <v>-4640430.0599999996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4496259.21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-718.2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6448042.120000001</v>
      </c>
      <c r="F53" s="45"/>
      <c r="G53" s="179" t="s">
        <v>38</v>
      </c>
      <c r="H53" s="179"/>
      <c r="I53" s="179"/>
      <c r="J53" s="49">
        <v>100779.2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4000476.8400000003</v>
      </c>
      <c r="F54" s="45"/>
      <c r="G54" s="179" t="s">
        <v>39</v>
      </c>
      <c r="H54" s="179"/>
      <c r="I54" s="179"/>
      <c r="J54" s="49">
        <v>58067.519999999997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-288786.90000000002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586075.18999999994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375729.22+61098.98+168275.1+4766.11+3051+46211.5+660540.56+39036.25+387021.3</f>
        <v>1745730.02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-779831.38-379823.45</f>
        <v>-1159654.83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1859731.4700000002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-470773.11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169389067.19</v>
      </c>
      <c r="F67" s="183" t="s">
        <v>44</v>
      </c>
      <c r="G67" s="184"/>
      <c r="H67" s="184"/>
      <c r="I67" s="184"/>
      <c r="J67" s="48">
        <f>J39+J12+J29+J46</f>
        <v>169389067.18999997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77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112608774.27</v>
      </c>
      <c r="F12" s="202" t="s">
        <v>7</v>
      </c>
      <c r="G12" s="203"/>
      <c r="H12" s="203"/>
      <c r="I12" s="203"/>
      <c r="J12" s="40">
        <f>J16+J20</f>
        <v>10171638.810000001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38262.11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16105886.15</v>
      </c>
      <c r="F16" s="190" t="s">
        <v>10</v>
      </c>
      <c r="G16" s="191"/>
      <c r="H16" s="191"/>
      <c r="I16" s="191"/>
      <c r="J16" s="42">
        <f>SUM(J17+J18)</f>
        <v>1934770.12</v>
      </c>
    </row>
    <row r="17" spans="1:12" ht="15.75" x14ac:dyDescent="0.25">
      <c r="A17" s="55"/>
      <c r="B17" s="180" t="s">
        <v>11</v>
      </c>
      <c r="C17" s="180"/>
      <c r="D17" s="180"/>
      <c r="E17" s="49">
        <v>16105886.15</v>
      </c>
      <c r="F17" s="75"/>
      <c r="G17" s="69" t="s">
        <v>12</v>
      </c>
      <c r="H17" s="29" t="s">
        <v>63</v>
      </c>
      <c r="I17" s="29"/>
      <c r="J17" s="49">
        <v>1448545.24</v>
      </c>
    </row>
    <row r="18" spans="1:12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9">
        <v>486224.88</v>
      </c>
    </row>
    <row r="19" spans="1:12" ht="15.75" x14ac:dyDescent="0.25">
      <c r="A19" s="185" t="s">
        <v>13</v>
      </c>
      <c r="B19" s="186"/>
      <c r="C19" s="186"/>
      <c r="D19" s="186"/>
      <c r="E19" s="48">
        <f>SUM(E20)</f>
        <v>44118081.119999997</v>
      </c>
      <c r="F19" s="75"/>
      <c r="G19" s="70"/>
      <c r="H19" s="69"/>
      <c r="I19" s="70"/>
      <c r="J19" s="43"/>
    </row>
    <row r="20" spans="1:12" ht="15.75" x14ac:dyDescent="0.25">
      <c r="A20" s="55"/>
      <c r="B20" s="180" t="s">
        <v>14</v>
      </c>
      <c r="C20" s="180"/>
      <c r="D20" s="180"/>
      <c r="E20" s="49">
        <v>44118081.119999997</v>
      </c>
      <c r="F20" s="190" t="s">
        <v>15</v>
      </c>
      <c r="G20" s="191"/>
      <c r="H20" s="191"/>
      <c r="I20" s="191"/>
      <c r="J20" s="42">
        <f>SUM(J21:J23)</f>
        <v>8236868.6900000004</v>
      </c>
    </row>
    <row r="21" spans="1:12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2" ht="15.75" x14ac:dyDescent="0.25">
      <c r="A22" s="185" t="s">
        <v>17</v>
      </c>
      <c r="B22" s="186"/>
      <c r="C22" s="186"/>
      <c r="D22" s="186"/>
      <c r="E22" s="82">
        <f>E23+E24+E25+E26</f>
        <v>34111113.420000002</v>
      </c>
      <c r="F22" s="44"/>
      <c r="G22" s="69" t="s">
        <v>18</v>
      </c>
      <c r="H22" s="69" t="s">
        <v>18</v>
      </c>
      <c r="I22" s="69"/>
      <c r="J22" s="43">
        <v>653932.49</v>
      </c>
    </row>
    <row r="23" spans="1:12" ht="15.75" x14ac:dyDescent="0.25">
      <c r="A23" s="55"/>
      <c r="B23" s="180" t="s">
        <v>19</v>
      </c>
      <c r="C23" s="180"/>
      <c r="D23" s="180"/>
      <c r="E23" s="83">
        <f>3352273.67+16211373.53+1560537.58+1132857.26+661960.7+353122.5+741650.92+2450503.81</f>
        <v>26464279.970000003</v>
      </c>
      <c r="F23" s="44"/>
      <c r="G23" s="69" t="s">
        <v>20</v>
      </c>
      <c r="H23" s="69" t="s">
        <v>20</v>
      </c>
      <c r="I23" s="69"/>
      <c r="J23" s="43">
        <f>37618.98+5622685.78</f>
        <v>5660304.7600000007</v>
      </c>
    </row>
    <row r="24" spans="1:12" ht="15.75" x14ac:dyDescent="0.25">
      <c r="A24" s="55"/>
      <c r="B24" s="187" t="s">
        <v>21</v>
      </c>
      <c r="C24" s="187"/>
      <c r="D24" s="187"/>
      <c r="E24" s="83">
        <f>2121643.08+5277911.68+1072683.11+798837.22+120890.46+58706.89+116906.47+613315.56+40191.16+391503.5+1438176.3+156639.4</f>
        <v>12207404.830000004</v>
      </c>
      <c r="F24" s="44"/>
      <c r="G24" s="70"/>
      <c r="H24" s="69"/>
      <c r="I24" s="18"/>
      <c r="J24" s="43"/>
    </row>
    <row r="25" spans="1:12" ht="15.75" x14ac:dyDescent="0.25">
      <c r="A25" s="57"/>
      <c r="B25" s="187" t="s">
        <v>66</v>
      </c>
      <c r="C25" s="187"/>
      <c r="D25" s="187"/>
      <c r="E25" s="83">
        <f>92420.32+31320.52</f>
        <v>123740.84000000001</v>
      </c>
      <c r="F25" s="45"/>
      <c r="G25" s="68"/>
      <c r="H25" s="68"/>
      <c r="I25" s="68"/>
      <c r="J25" s="46"/>
      <c r="L25" s="81"/>
    </row>
    <row r="26" spans="1:12" ht="15.75" x14ac:dyDescent="0.25">
      <c r="A26" s="55"/>
      <c r="B26" s="187" t="s">
        <v>22</v>
      </c>
      <c r="C26" s="187"/>
      <c r="D26" s="187"/>
      <c r="E26" s="83">
        <f>-(18747910.6-5448527.35-8615071.03)</f>
        <v>-4684312.2200000025</v>
      </c>
      <c r="F26" s="45"/>
      <c r="G26" s="68"/>
      <c r="H26" s="68"/>
      <c r="I26" s="68"/>
      <c r="J26" s="46"/>
    </row>
    <row r="27" spans="1:12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2" ht="15.75" x14ac:dyDescent="0.25">
      <c r="A28" s="185" t="s">
        <v>23</v>
      </c>
      <c r="B28" s="186"/>
      <c r="C28" s="186"/>
      <c r="D28" s="186"/>
      <c r="E28" s="48">
        <f>E29</f>
        <v>17907124.91</v>
      </c>
      <c r="F28" s="47" t="s">
        <v>55</v>
      </c>
      <c r="G28" s="19"/>
      <c r="H28" s="19"/>
      <c r="I28" s="19"/>
      <c r="J28" s="46"/>
    </row>
    <row r="29" spans="1:12" ht="15.75" x14ac:dyDescent="0.25">
      <c r="A29" s="55"/>
      <c r="B29" s="187" t="s">
        <v>24</v>
      </c>
      <c r="C29" s="187"/>
      <c r="D29" s="187"/>
      <c r="E29" s="49">
        <v>17907124.91</v>
      </c>
      <c r="F29" s="188" t="s">
        <v>25</v>
      </c>
      <c r="G29" s="189"/>
      <c r="H29" s="189"/>
      <c r="I29" s="189"/>
      <c r="J29" s="48">
        <f>J33</f>
        <v>19649416.100000001</v>
      </c>
    </row>
    <row r="30" spans="1:12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2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2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19649416.100000001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15064914.109999999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328306.56</v>
      </c>
      <c r="F35" s="64"/>
      <c r="G35" s="65"/>
      <c r="H35" s="19" t="s">
        <v>12</v>
      </c>
      <c r="I35" s="19"/>
      <c r="J35" s="49">
        <v>4584501.99</v>
      </c>
    </row>
    <row r="36" spans="1:15" ht="15.75" x14ac:dyDescent="0.25">
      <c r="A36" s="55"/>
      <c r="B36" s="187" t="s">
        <v>27</v>
      </c>
      <c r="C36" s="187"/>
      <c r="D36" s="187"/>
      <c r="E36" s="49">
        <v>328306.56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52131491.410000011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82">
        <f>E42+E43+E44+E45</f>
        <v>47580330.45000001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83">
        <f>2127198.31+8827333.86+1174687.6+324681.79+130563.45+85288.23+232648.94+922816.66</f>
        <v>13825218.839999998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83">
        <f>5537646.97+12166451.31+1406399.21+1741926.78+196913.09+50632.67+89150.89+627306.59+3098407.93+9746892.24+220866.44+40568.84</f>
        <v>34923162.960000008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83">
        <f>404687.54+1090127.8</f>
        <v>1494815.34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-2662866.69</f>
        <v>-2662866.69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647901.05999999971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7228847.7000000002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4551160.96</v>
      </c>
      <c r="F50" s="45"/>
      <c r="G50" s="179" t="s">
        <v>73</v>
      </c>
      <c r="H50" s="179"/>
      <c r="I50" s="179"/>
      <c r="J50" s="49">
        <v>-6652050.1100000003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4551160.96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-1566.05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6420019.4500000011</v>
      </c>
      <c r="F53" s="45"/>
      <c r="G53" s="179" t="s">
        <v>38</v>
      </c>
      <c r="H53" s="179"/>
      <c r="I53" s="179"/>
      <c r="J53" s="49">
        <v>47668.45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3994414.9800000004</v>
      </c>
      <c r="F54" s="45"/>
      <c r="G54" s="179" t="s">
        <v>39</v>
      </c>
      <c r="H54" s="179"/>
      <c r="I54" s="179"/>
      <c r="J54" s="49">
        <v>25001.07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-294848.76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599668.81000000006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-790223.05-383537.06</f>
        <v>-1173760.1100000001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1824177.04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-506327.54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171160285.13</v>
      </c>
      <c r="F67" s="183" t="s">
        <v>44</v>
      </c>
      <c r="G67" s="184"/>
      <c r="H67" s="184"/>
      <c r="I67" s="184"/>
      <c r="J67" s="48">
        <f>J39+J12+J29+J46</f>
        <v>171160285.13</v>
      </c>
      <c r="L67" s="67">
        <f>E67-J67</f>
        <v>0</v>
      </c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79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111551368.16999999</v>
      </c>
      <c r="F12" s="202" t="s">
        <v>7</v>
      </c>
      <c r="G12" s="203"/>
      <c r="H12" s="203"/>
      <c r="I12" s="203"/>
      <c r="J12" s="40">
        <f>J16+J20</f>
        <v>9879008.3399999999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55469.07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30927021.27</v>
      </c>
      <c r="F16" s="190" t="s">
        <v>10</v>
      </c>
      <c r="G16" s="191"/>
      <c r="H16" s="191"/>
      <c r="I16" s="191"/>
      <c r="J16" s="42">
        <f>SUM(J17+J18)</f>
        <v>1755843.24</v>
      </c>
    </row>
    <row r="17" spans="1:10" ht="15.75" x14ac:dyDescent="0.25">
      <c r="A17" s="55"/>
      <c r="B17" s="180" t="s">
        <v>11</v>
      </c>
      <c r="C17" s="180"/>
      <c r="D17" s="180"/>
      <c r="E17" s="49">
        <v>30927021.27</v>
      </c>
      <c r="F17" s="75"/>
      <c r="G17" s="69" t="s">
        <v>12</v>
      </c>
      <c r="H17" s="29" t="s">
        <v>63</v>
      </c>
      <c r="I17" s="29"/>
      <c r="J17" s="43">
        <v>1318775.28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84">
        <v>437067.96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30332272.449999999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30332272.449999999</v>
      </c>
      <c r="F20" s="190" t="s">
        <v>15</v>
      </c>
      <c r="G20" s="191"/>
      <c r="H20" s="191"/>
      <c r="I20" s="191"/>
      <c r="J20" s="42">
        <f>SUM(J21:J23)</f>
        <v>8123165.0999999996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35200265.639999986</v>
      </c>
      <c r="F22" s="44"/>
      <c r="G22" s="69" t="s">
        <v>18</v>
      </c>
      <c r="H22" s="69" t="s">
        <v>18</v>
      </c>
      <c r="I22" s="69"/>
      <c r="J22" s="43">
        <v>688295.21</v>
      </c>
    </row>
    <row r="23" spans="1:10" ht="15.75" x14ac:dyDescent="0.25">
      <c r="A23" s="55"/>
      <c r="B23" s="180" t="s">
        <v>19</v>
      </c>
      <c r="C23" s="180"/>
      <c r="D23" s="180"/>
      <c r="E23" s="49">
        <f>3449560.69+16512643.35+1842776.47+561467.07+964784.7+396541.81+249175.88+2977738.05</f>
        <v>26954688.019999996</v>
      </c>
      <c r="F23" s="44"/>
      <c r="G23" s="69" t="s">
        <v>20</v>
      </c>
      <c r="H23" s="69" t="s">
        <v>20</v>
      </c>
      <c r="I23" s="69"/>
      <c r="J23" s="43">
        <f>20041.65+5492196.8</f>
        <v>5512238.4500000002</v>
      </c>
    </row>
    <row r="24" spans="1:10" ht="15.75" x14ac:dyDescent="0.25">
      <c r="A24" s="55"/>
      <c r="B24" s="187" t="s">
        <v>21</v>
      </c>
      <c r="C24" s="187"/>
      <c r="D24" s="187"/>
      <c r="E24" s="49">
        <f>2501900.33+5559624.79+931850.79+794489.63+424308.69+148623.84+48781.75+667069.53+336992.49+1547541.25+20252.24+153150.94</f>
        <v>13134586.27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f>58440.23+130055.32</f>
        <v>188495.55000000002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14704758.400000002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19800558.96-5095800.56</f>
        <v>14704758.400000002</v>
      </c>
      <c r="F29" s="188" t="s">
        <v>25</v>
      </c>
      <c r="G29" s="189"/>
      <c r="H29" s="189"/>
      <c r="I29" s="189"/>
      <c r="J29" s="48">
        <f>J33</f>
        <v>20748966.98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20748966.98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16063930.4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331581.34000000003</v>
      </c>
      <c r="F35" s="64"/>
      <c r="G35" s="65"/>
      <c r="H35" s="19" t="s">
        <v>12</v>
      </c>
      <c r="I35" s="19"/>
      <c r="J35" s="83">
        <v>4685036.58</v>
      </c>
    </row>
    <row r="36" spans="1:15" ht="15.75" x14ac:dyDescent="0.25">
      <c r="A36" s="55"/>
      <c r="B36" s="187" t="s">
        <v>27</v>
      </c>
      <c r="C36" s="187"/>
      <c r="D36" s="187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54117146.049999997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49021345.489999995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f>2113650.76+8935989.66+1100992.71+282886.66+227652.94+95405+57796.55+1097774.18</f>
        <v>13912148.459999999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6431346.75+11623255.26+1658163.77+1391143.11+765141.87+217180.24+41458.95+711698.12+1719414.06+11585294.51+91184.55+212623.2</f>
        <v>36447904.389999993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f>1086303.95+609258.05</f>
        <v>1695562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713640.94999999844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9491659.0399999991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5095800.5599999996</v>
      </c>
      <c r="F50" s="45"/>
      <c r="G50" s="179" t="s">
        <v>73</v>
      </c>
      <c r="H50" s="179"/>
      <c r="I50" s="179"/>
      <c r="J50" s="49">
        <v>-9147805.9700000007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5095800.5599999996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-2100.13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6364431.2100000009</v>
      </c>
      <c r="F53" s="45"/>
      <c r="G53" s="179" t="s">
        <v>38</v>
      </c>
      <c r="H53" s="179"/>
      <c r="I53" s="179"/>
      <c r="J53" s="49">
        <v>258261.25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3988353.12</v>
      </c>
      <c r="F54" s="45"/>
      <c r="G54" s="179" t="s">
        <v>39</v>
      </c>
      <c r="H54" s="179"/>
      <c r="I54" s="179"/>
      <c r="J54" s="49">
        <v>113626.76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-300910.62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585468.53000000026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-800718.21-387242.18</f>
        <v>-1187960.3899999999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1788849.9300000002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-541654.65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172032945.42999998</v>
      </c>
      <c r="F67" s="183" t="s">
        <v>44</v>
      </c>
      <c r="G67" s="184"/>
      <c r="H67" s="184"/>
      <c r="I67" s="184"/>
      <c r="J67" s="48">
        <f>J39+J12+J29+J46</f>
        <v>172032945.42999998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80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141016661.22</v>
      </c>
      <c r="F12" s="202" t="s">
        <v>7</v>
      </c>
      <c r="G12" s="203"/>
      <c r="H12" s="203"/>
      <c r="I12" s="203"/>
      <c r="J12" s="40">
        <f>J16+J20</f>
        <v>38770740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f>85136.84-305.67</f>
        <v>84831.17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30682425.609999999</v>
      </c>
      <c r="F16" s="190" t="s">
        <v>10</v>
      </c>
      <c r="G16" s="191"/>
      <c r="H16" s="191"/>
      <c r="I16" s="191"/>
      <c r="J16" s="42">
        <f>SUM(J17+J18)</f>
        <v>2002429.4100000001</v>
      </c>
    </row>
    <row r="17" spans="1:10" ht="15.75" x14ac:dyDescent="0.25">
      <c r="A17" s="55"/>
      <c r="B17" s="180" t="s">
        <v>11</v>
      </c>
      <c r="C17" s="180"/>
      <c r="D17" s="180"/>
      <c r="E17" s="49">
        <v>30682425.609999999</v>
      </c>
      <c r="F17" s="75"/>
      <c r="G17" s="69" t="s">
        <v>12</v>
      </c>
      <c r="H17" s="29" t="s">
        <v>63</v>
      </c>
      <c r="I17" s="29"/>
      <c r="J17" s="43">
        <v>1532028.81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470400.6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58947774.100000001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58947774.100000001</v>
      </c>
      <c r="F20" s="190" t="s">
        <v>15</v>
      </c>
      <c r="G20" s="191"/>
      <c r="H20" s="191"/>
      <c r="I20" s="191"/>
      <c r="J20" s="42">
        <f>SUM(J21:J23)</f>
        <v>36768310.589999996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35753980.430000007</v>
      </c>
      <c r="F22" s="44"/>
      <c r="G22" s="69" t="s">
        <v>18</v>
      </c>
      <c r="H22" s="69" t="s">
        <v>18</v>
      </c>
      <c r="I22" s="69"/>
      <c r="J22" s="43">
        <v>710546.1</v>
      </c>
    </row>
    <row r="23" spans="1:10" ht="15.75" x14ac:dyDescent="0.25">
      <c r="A23" s="55"/>
      <c r="B23" s="180" t="s">
        <v>19</v>
      </c>
      <c r="C23" s="180"/>
      <c r="D23" s="180"/>
      <c r="E23" s="49">
        <f>3457630.9+16217430.27+1364114.61+1576750.21+777127.83+477420.03+408547.69+2401951.24</f>
        <v>26680972.780000001</v>
      </c>
      <c r="F23" s="44"/>
      <c r="G23" s="69" t="s">
        <v>20</v>
      </c>
      <c r="H23" s="69" t="s">
        <v>20</v>
      </c>
      <c r="I23" s="69"/>
      <c r="J23" s="43">
        <f>16995.69+34118137.36</f>
        <v>34135133.049999997</v>
      </c>
    </row>
    <row r="24" spans="1:10" ht="15.75" x14ac:dyDescent="0.25">
      <c r="A24" s="55"/>
      <c r="B24" s="187" t="s">
        <v>21</v>
      </c>
      <c r="C24" s="187"/>
      <c r="D24" s="187"/>
      <c r="E24" s="49">
        <f>2688256.73+5446737.32+1001065.5+613619.56+821082.62+196369.31+158890.99+630251.78+374748.89+1500734.25+146181.64+21815.68+161345.19</f>
        <v>13761099.460000001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f>58227.86+45929.25+98913.95</f>
        <v>203071.06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15216068.57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20427625.07-5211556.5</f>
        <v>15216068.57</v>
      </c>
      <c r="F29" s="188" t="s">
        <v>25</v>
      </c>
      <c r="G29" s="189"/>
      <c r="H29" s="189"/>
      <c r="I29" s="189"/>
      <c r="J29" s="48">
        <f>J33</f>
        <v>21227409.120000001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21227409.120000001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16407905.23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331581.34000000003</v>
      </c>
      <c r="F35" s="64"/>
      <c r="G35" s="65"/>
      <c r="H35" s="19" t="s">
        <v>12</v>
      </c>
      <c r="I35" s="19"/>
      <c r="J35" s="49">
        <v>4819503.8899999997</v>
      </c>
    </row>
    <row r="36" spans="1:15" ht="15.75" x14ac:dyDescent="0.25">
      <c r="A36" s="55"/>
      <c r="B36" s="187" t="s">
        <v>27</v>
      </c>
      <c r="C36" s="187"/>
      <c r="D36" s="187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54157122.820000015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81</v>
      </c>
      <c r="B41" s="186"/>
      <c r="C41" s="186"/>
      <c r="D41" s="186"/>
      <c r="E41" s="48">
        <f>E42+E43+E44+E45</f>
        <v>48945566.320000015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f>2160546.27+8641096.46+459599.16+941350.91+485802.37+115692.5+119531.8+1007828.41</f>
        <v>13931447.880000001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6632298.03+11190462.96+1687788.9+671529.25+1473862.69+221304.22+221650.55+659699.99+2172958.42+9955703.8+1560276.09+90351.5+204428.95</f>
        <v>36742315.350000009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f>811642.09+672354.98+204118.71</f>
        <v>1688115.7799999998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792339.38999999943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12182158.49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5211556.5</v>
      </c>
      <c r="F50" s="45"/>
      <c r="G50" s="179" t="s">
        <v>73</v>
      </c>
      <c r="H50" s="179"/>
      <c r="I50" s="179"/>
      <c r="J50" s="49">
        <v>-11639439.050000001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5211556.5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-2207.2399999999998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6308033.6299999999</v>
      </c>
      <c r="F53" s="45"/>
      <c r="G53" s="179" t="s">
        <v>38</v>
      </c>
      <c r="H53" s="179"/>
      <c r="I53" s="179"/>
      <c r="J53" s="49">
        <v>161141.99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3982291.2600000002</v>
      </c>
      <c r="F54" s="45"/>
      <c r="G54" s="179" t="s">
        <v>39</v>
      </c>
      <c r="H54" s="179"/>
      <c r="I54" s="179"/>
      <c r="J54" s="49">
        <v>90685.2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-306972.48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571286.74000000022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-811213.37-390928.81</f>
        <v>-1202142.18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1752696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-577808.57999999996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82</v>
      </c>
      <c r="B67" s="182"/>
      <c r="C67" s="182"/>
      <c r="D67" s="182"/>
      <c r="E67" s="48">
        <f>E53+E39+E12</f>
        <v>201481817.67000002</v>
      </c>
      <c r="F67" s="183" t="s">
        <v>44</v>
      </c>
      <c r="G67" s="184"/>
      <c r="H67" s="184"/>
      <c r="I67" s="184"/>
      <c r="J67" s="48">
        <f>J39+J12+J29+J46</f>
        <v>201481817.66999999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83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144177647.51000002</v>
      </c>
      <c r="F12" s="202" t="s">
        <v>7</v>
      </c>
      <c r="G12" s="203"/>
      <c r="H12" s="203"/>
      <c r="I12" s="203"/>
      <c r="J12" s="40">
        <f>J16+J20</f>
        <v>11145468.439999999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41425.22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31221394.329999998</v>
      </c>
      <c r="F16" s="190" t="s">
        <v>10</v>
      </c>
      <c r="G16" s="191"/>
      <c r="H16" s="191"/>
      <c r="I16" s="191"/>
      <c r="J16" s="42">
        <f>SUM(J17+J18)</f>
        <v>2436044.4000000004</v>
      </c>
    </row>
    <row r="17" spans="1:10" ht="15.75" x14ac:dyDescent="0.25">
      <c r="A17" s="55"/>
      <c r="B17" s="180" t="s">
        <v>11</v>
      </c>
      <c r="C17" s="180"/>
      <c r="D17" s="180"/>
      <c r="E17" s="49">
        <v>31221394.329999998</v>
      </c>
      <c r="F17" s="75"/>
      <c r="G17" s="69" t="s">
        <v>12</v>
      </c>
      <c r="H17" s="29" t="s">
        <v>63</v>
      </c>
      <c r="I17" s="29"/>
      <c r="J17" s="43">
        <v>1634928.6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801115.8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59895246.32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59895246.32</v>
      </c>
      <c r="F20" s="190" t="s">
        <v>15</v>
      </c>
      <c r="G20" s="191"/>
      <c r="H20" s="191"/>
      <c r="I20" s="191"/>
      <c r="J20" s="42">
        <f>SUM(J21:J23)</f>
        <v>8709424.0399999991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2577889.13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36001290.859999999</v>
      </c>
      <c r="F22" s="44"/>
      <c r="G22" s="69" t="s">
        <v>18</v>
      </c>
      <c r="H22" s="69" t="s">
        <v>18</v>
      </c>
      <c r="I22" s="69"/>
      <c r="J22" s="43">
        <v>700115.54</v>
      </c>
    </row>
    <row r="23" spans="1:10" ht="15.75" x14ac:dyDescent="0.25">
      <c r="A23" s="55"/>
      <c r="B23" s="180" t="s">
        <v>19</v>
      </c>
      <c r="C23" s="180"/>
      <c r="D23" s="180"/>
      <c r="E23" s="49">
        <v>26744380.460000001</v>
      </c>
      <c r="F23" s="44"/>
      <c r="G23" s="69" t="s">
        <v>20</v>
      </c>
      <c r="H23" s="69" t="s">
        <v>20</v>
      </c>
      <c r="I23" s="69"/>
      <c r="J23" s="43">
        <f>6971.26+5424448.11</f>
        <v>5431419.3700000001</v>
      </c>
    </row>
    <row r="24" spans="1:10" ht="15.75" x14ac:dyDescent="0.25">
      <c r="A24" s="55"/>
      <c r="B24" s="187" t="s">
        <v>21</v>
      </c>
      <c r="C24" s="187"/>
      <c r="D24" s="187"/>
      <c r="E24" s="49">
        <v>14314483.359999999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203446.85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-5261019.8099999996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16692706.91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22394626.64-5701919.73</f>
        <v>16692706.91</v>
      </c>
      <c r="F29" s="188" t="s">
        <v>25</v>
      </c>
      <c r="G29" s="189"/>
      <c r="H29" s="189"/>
      <c r="I29" s="189"/>
      <c r="J29" s="48">
        <f>J33</f>
        <v>21148249.879999999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21148249.879999999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16726220.84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325583.87</v>
      </c>
      <c r="F35" s="64"/>
      <c r="G35" s="65"/>
      <c r="H35" s="19" t="s">
        <v>12</v>
      </c>
      <c r="I35" s="19"/>
      <c r="J35" s="49">
        <v>4422029.04</v>
      </c>
    </row>
    <row r="36" spans="1:15" ht="15.75" x14ac:dyDescent="0.25">
      <c r="A36" s="55"/>
      <c r="B36" s="187" t="s">
        <v>27</v>
      </c>
      <c r="C36" s="187"/>
      <c r="D36" s="187"/>
      <c r="E36" s="49">
        <v>325583.87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54418775.689999998</v>
      </c>
      <c r="F39" s="183" t="s">
        <v>29</v>
      </c>
      <c r="G39" s="184"/>
      <c r="H39" s="184"/>
      <c r="I39" s="19"/>
      <c r="J39" s="48">
        <f>SUM(J40:J42)</f>
        <v>169585291.75999999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163314977.75999999</v>
      </c>
    </row>
    <row r="41" spans="1:15" ht="15.75" x14ac:dyDescent="0.25">
      <c r="A41" s="185" t="s">
        <v>81</v>
      </c>
      <c r="B41" s="186"/>
      <c r="C41" s="186"/>
      <c r="D41" s="186"/>
      <c r="E41" s="48">
        <f>E42+E43+E44+E45</f>
        <v>48716855.960000001</v>
      </c>
      <c r="F41" s="45"/>
      <c r="G41" s="179" t="s">
        <v>32</v>
      </c>
      <c r="H41" s="179"/>
      <c r="I41" s="179"/>
      <c r="J41" s="49">
        <v>6270314</v>
      </c>
    </row>
    <row r="42" spans="1:15" ht="15.75" x14ac:dyDescent="0.25">
      <c r="A42" s="57"/>
      <c r="B42" s="180" t="s">
        <v>19</v>
      </c>
      <c r="C42" s="180"/>
      <c r="D42" s="180"/>
      <c r="E42" s="49">
        <v>13595546.279999999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v>36664331.509999998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1693522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-3236543.83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941416.04999999888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15268872.77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5701919.7300000004</v>
      </c>
      <c r="F50" s="45"/>
      <c r="G50" s="179" t="s">
        <v>73</v>
      </c>
      <c r="H50" s="179"/>
      <c r="I50" s="179"/>
      <c r="J50" s="49">
        <v>-14473456.220000001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5701919.7300000004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-16941.740000000002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6229431.6900000004</v>
      </c>
      <c r="F53" s="45"/>
      <c r="G53" s="179" t="s">
        <v>38</v>
      </c>
      <c r="H53" s="179"/>
      <c r="I53" s="179"/>
      <c r="J53" s="49">
        <v>106338.27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3970167.54</v>
      </c>
      <c r="F54" s="45"/>
      <c r="G54" s="179" t="s">
        <v>39</v>
      </c>
      <c r="H54" s="179"/>
      <c r="I54" s="179"/>
      <c r="J54" s="49">
        <v>56602.97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-319096.2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539796.20000000019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355449.52+47989.4+138987.66+1949.6+651+24476.55+600332.91+24236.8+387021.3</f>
        <v>1581094.7400000002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-333525.3-707773.24</f>
        <v>-1041298.54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1717708.32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-612796.26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82</v>
      </c>
      <c r="B67" s="182"/>
      <c r="C67" s="182"/>
      <c r="D67" s="182"/>
      <c r="E67" s="48">
        <f>E53+E39+E12</f>
        <v>204825854.89000002</v>
      </c>
      <c r="F67" s="183" t="s">
        <v>44</v>
      </c>
      <c r="G67" s="184"/>
      <c r="H67" s="184"/>
      <c r="I67" s="184"/>
      <c r="J67" s="48">
        <f>J39+J12+J29+J46</f>
        <v>202820426.13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10" workbookViewId="0">
      <selection activeCell="E40" sqref="E40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7" customWidth="1"/>
    <col min="6" max="6" width="9.85546875" style="7" customWidth="1"/>
    <col min="7" max="9" width="1.7109375" style="5" customWidth="1"/>
    <col min="10" max="10" width="45.140625" style="7" customWidth="1"/>
    <col min="11" max="11" width="10.140625" style="25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86"/>
      <c r="C1" s="86"/>
      <c r="D1" s="86"/>
      <c r="E1" s="87"/>
      <c r="F1" s="87"/>
      <c r="G1" s="86"/>
      <c r="H1" s="86"/>
      <c r="I1" s="86"/>
      <c r="J1" s="87"/>
      <c r="K1" s="88"/>
    </row>
    <row r="2" spans="2:11" x14ac:dyDescent="0.2">
      <c r="B2" s="86"/>
      <c r="C2" s="86"/>
      <c r="D2" s="86"/>
      <c r="E2" s="87"/>
      <c r="F2" s="87"/>
      <c r="G2" s="86"/>
      <c r="H2" s="86"/>
      <c r="I2" s="86"/>
      <c r="J2" s="87"/>
      <c r="K2" s="88"/>
    </row>
    <row r="3" spans="2:11" x14ac:dyDescent="0.2">
      <c r="B3" s="86"/>
      <c r="C3" s="86"/>
      <c r="D3" s="86"/>
      <c r="E3" s="87"/>
      <c r="F3" s="87"/>
      <c r="G3" s="86"/>
      <c r="H3" s="86"/>
      <c r="I3" s="86"/>
      <c r="J3" s="87"/>
      <c r="K3" s="88"/>
    </row>
    <row r="4" spans="2:11" x14ac:dyDescent="0.2"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2:1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2:11" ht="15.75" x14ac:dyDescent="0.2"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2:11" ht="21.75" customHeight="1" x14ac:dyDescent="0.2">
      <c r="B7" s="233" t="s">
        <v>90</v>
      </c>
      <c r="C7" s="233"/>
      <c r="D7" s="233"/>
      <c r="E7" s="233"/>
      <c r="F7" s="233"/>
      <c r="G7" s="233"/>
      <c r="H7" s="233"/>
      <c r="I7" s="233"/>
      <c r="J7" s="233"/>
      <c r="K7" s="233"/>
    </row>
    <row r="8" spans="2:11" ht="11.25" customHeight="1" x14ac:dyDescent="0.25">
      <c r="B8" s="234" t="s">
        <v>91</v>
      </c>
      <c r="C8" s="234"/>
      <c r="D8" s="234"/>
      <c r="E8" s="234"/>
      <c r="F8" s="234"/>
      <c r="G8" s="90"/>
      <c r="H8" s="90"/>
      <c r="I8" s="90"/>
      <c r="J8" s="91"/>
      <c r="K8" s="92"/>
    </row>
    <row r="9" spans="2:11" ht="15.75" x14ac:dyDescent="0.25">
      <c r="B9" s="234" t="s">
        <v>92</v>
      </c>
      <c r="C9" s="234"/>
      <c r="D9" s="234"/>
      <c r="E9" s="234"/>
      <c r="F9" s="234"/>
      <c r="G9" s="234"/>
      <c r="H9" s="234"/>
      <c r="I9" s="234"/>
      <c r="J9" s="234"/>
      <c r="K9" s="92"/>
    </row>
    <row r="10" spans="2:11" ht="15.75" x14ac:dyDescent="0.25">
      <c r="B10" s="126"/>
      <c r="C10" s="232" t="s">
        <v>156</v>
      </c>
      <c r="D10" s="232"/>
      <c r="E10" s="232"/>
      <c r="F10" s="232"/>
      <c r="G10" s="232"/>
      <c r="H10" s="232"/>
      <c r="I10" s="232"/>
      <c r="J10" s="232"/>
      <c r="K10" s="232"/>
    </row>
    <row r="11" spans="2:11" x14ac:dyDescent="0.2">
      <c r="B11" s="93"/>
      <c r="C11" s="93"/>
      <c r="D11" s="93"/>
      <c r="E11" s="94"/>
      <c r="F11" s="94"/>
      <c r="G11" s="93"/>
      <c r="H11" s="93"/>
      <c r="I11" s="93"/>
      <c r="J11" s="211" t="s">
        <v>93</v>
      </c>
      <c r="K11" s="211"/>
    </row>
    <row r="12" spans="2:11" s="16" customFormat="1" ht="15.75" x14ac:dyDescent="0.25">
      <c r="B12" s="212" t="s">
        <v>4</v>
      </c>
      <c r="C12" s="213"/>
      <c r="D12" s="213"/>
      <c r="E12" s="214"/>
      <c r="F12" s="95">
        <v>45138</v>
      </c>
      <c r="G12" s="235"/>
      <c r="H12" s="215"/>
      <c r="I12" s="215"/>
      <c r="J12" s="216"/>
      <c r="K12" s="95">
        <f>F12</f>
        <v>45138</v>
      </c>
    </row>
    <row r="13" spans="2:11" s="16" customFormat="1" ht="15.75" x14ac:dyDescent="0.25">
      <c r="B13" s="96"/>
      <c r="C13" s="97"/>
      <c r="D13" s="97"/>
      <c r="E13" s="98"/>
      <c r="F13" s="99"/>
      <c r="G13" s="97"/>
      <c r="H13" s="97"/>
      <c r="I13" s="97"/>
      <c r="J13" s="97"/>
      <c r="K13" s="100"/>
    </row>
    <row r="14" spans="2:11" s="17" customFormat="1" ht="15.75" x14ac:dyDescent="0.25">
      <c r="B14" s="101" t="s">
        <v>7</v>
      </c>
      <c r="C14" s="101"/>
      <c r="D14" s="101"/>
      <c r="E14" s="101"/>
      <c r="F14" s="102">
        <f>SUM(F16+F19+F22+F28+F32)</f>
        <v>195312</v>
      </c>
      <c r="G14" s="101" t="s">
        <v>7</v>
      </c>
      <c r="H14" s="101"/>
      <c r="I14" s="101"/>
      <c r="J14" s="101"/>
      <c r="K14" s="102">
        <f>SUM(K23+K16)</f>
        <v>32282</v>
      </c>
    </row>
    <row r="15" spans="2:11" s="17" customFormat="1" ht="6.75" customHeight="1" x14ac:dyDescent="0.25">
      <c r="B15" s="103"/>
      <c r="C15" s="104"/>
      <c r="D15" s="104"/>
      <c r="E15" s="105"/>
      <c r="F15" s="106"/>
      <c r="G15" s="101"/>
      <c r="H15" s="107"/>
      <c r="I15" s="107"/>
      <c r="J15" s="107"/>
      <c r="K15" s="108"/>
    </row>
    <row r="16" spans="2:11" s="17" customFormat="1" ht="15.75" x14ac:dyDescent="0.25">
      <c r="B16" s="109"/>
      <c r="C16" s="104" t="s">
        <v>94</v>
      </c>
      <c r="D16" s="104"/>
      <c r="E16" s="104"/>
      <c r="F16" s="102">
        <v>10</v>
      </c>
      <c r="G16" s="107"/>
      <c r="H16" s="104" t="s">
        <v>132</v>
      </c>
      <c r="I16" s="110"/>
      <c r="J16" s="107"/>
      <c r="K16" s="102">
        <f>SUM(K17:K21)</f>
        <v>20970</v>
      </c>
    </row>
    <row r="17" spans="2:15" s="17" customFormat="1" ht="15.75" x14ac:dyDescent="0.25">
      <c r="B17" s="109"/>
      <c r="C17" s="104"/>
      <c r="D17" s="104"/>
      <c r="E17" s="104"/>
      <c r="F17" s="102"/>
      <c r="G17" s="107"/>
      <c r="H17" s="104"/>
      <c r="I17" s="110"/>
      <c r="J17" s="157" t="s">
        <v>12</v>
      </c>
      <c r="K17" s="111">
        <v>592</v>
      </c>
    </row>
    <row r="18" spans="2:15" s="17" customFormat="1" ht="15.75" x14ac:dyDescent="0.25">
      <c r="B18" s="109"/>
      <c r="C18" s="104"/>
      <c r="D18" s="104"/>
      <c r="E18" s="105"/>
      <c r="F18" s="102"/>
      <c r="G18" s="107"/>
      <c r="H18" s="107" t="s">
        <v>95</v>
      </c>
      <c r="I18" s="110"/>
      <c r="J18" s="157" t="s">
        <v>57</v>
      </c>
      <c r="K18" s="111">
        <v>3403</v>
      </c>
      <c r="M18" s="112" t="s">
        <v>96</v>
      </c>
    </row>
    <row r="19" spans="2:15" s="17" customFormat="1" ht="15.75" x14ac:dyDescent="0.25">
      <c r="B19" s="109"/>
      <c r="C19" s="104" t="s">
        <v>97</v>
      </c>
      <c r="D19" s="113"/>
      <c r="E19" s="114"/>
      <c r="F19" s="102">
        <f>SUM(F20)</f>
        <v>124190</v>
      </c>
      <c r="G19" s="107"/>
      <c r="H19" s="107"/>
      <c r="I19" s="110"/>
      <c r="J19" s="157" t="s">
        <v>98</v>
      </c>
      <c r="K19" s="111">
        <v>311</v>
      </c>
    </row>
    <row r="20" spans="2:15" s="17" customFormat="1" ht="15.75" x14ac:dyDescent="0.25">
      <c r="B20" s="109"/>
      <c r="C20" s="113"/>
      <c r="D20" s="113"/>
      <c r="E20" s="159" t="s">
        <v>148</v>
      </c>
      <c r="F20" s="111">
        <v>124190</v>
      </c>
      <c r="G20" s="107"/>
      <c r="H20" s="107"/>
      <c r="I20" s="110"/>
      <c r="J20" s="158" t="s">
        <v>87</v>
      </c>
      <c r="K20" s="111"/>
    </row>
    <row r="21" spans="2:15" s="17" customFormat="1" ht="15.75" x14ac:dyDescent="0.25">
      <c r="B21" s="109"/>
      <c r="C21" s="115"/>
      <c r="D21" s="113"/>
      <c r="E21" s="114"/>
      <c r="F21" s="102"/>
      <c r="G21" s="107"/>
      <c r="H21" s="107"/>
      <c r="I21" s="110"/>
      <c r="J21" s="158" t="s">
        <v>86</v>
      </c>
      <c r="K21" s="111">
        <f>8104+8560</f>
        <v>16664</v>
      </c>
    </row>
    <row r="22" spans="2:15" ht="15.75" x14ac:dyDescent="0.25">
      <c r="B22" s="109"/>
      <c r="C22" s="104" t="s">
        <v>133</v>
      </c>
      <c r="D22" s="104"/>
      <c r="E22" s="104"/>
      <c r="F22" s="102">
        <f>F23+F24+F25+F26</f>
        <v>51755</v>
      </c>
      <c r="G22" s="107"/>
      <c r="H22" s="107"/>
      <c r="I22" s="110"/>
      <c r="J22" s="110"/>
      <c r="K22" s="111"/>
      <c r="O22" s="116" t="s">
        <v>96</v>
      </c>
    </row>
    <row r="23" spans="2:15" ht="15.75" x14ac:dyDescent="0.25">
      <c r="B23" s="109"/>
      <c r="C23" s="113"/>
      <c r="D23" s="104"/>
      <c r="E23" s="160" t="s">
        <v>19</v>
      </c>
      <c r="F23" s="111">
        <v>37068</v>
      </c>
      <c r="G23" s="117"/>
      <c r="H23" s="104" t="s">
        <v>134</v>
      </c>
      <c r="I23" s="104"/>
      <c r="J23" s="104"/>
      <c r="K23" s="124">
        <f>SUM(K24:K26)</f>
        <v>11312</v>
      </c>
    </row>
    <row r="24" spans="2:15" ht="15.75" x14ac:dyDescent="0.25">
      <c r="B24" s="109"/>
      <c r="C24" s="115"/>
      <c r="D24" s="115"/>
      <c r="E24" s="156" t="s">
        <v>21</v>
      </c>
      <c r="F24" s="111">
        <v>19382</v>
      </c>
      <c r="G24" s="117"/>
      <c r="H24" s="107"/>
      <c r="I24" s="157"/>
      <c r="J24" s="157" t="s">
        <v>16</v>
      </c>
      <c r="K24" s="119">
        <v>0</v>
      </c>
    </row>
    <row r="25" spans="2:15" ht="15.75" x14ac:dyDescent="0.25">
      <c r="B25" s="109"/>
      <c r="C25" s="115"/>
      <c r="D25" s="115"/>
      <c r="E25" s="156" t="s">
        <v>99</v>
      </c>
      <c r="F25" s="111">
        <v>2583</v>
      </c>
      <c r="G25" s="117"/>
      <c r="H25" s="107"/>
      <c r="I25" s="157"/>
      <c r="J25" s="157" t="s">
        <v>18</v>
      </c>
      <c r="K25" s="119">
        <v>1288</v>
      </c>
      <c r="O25"/>
    </row>
    <row r="26" spans="2:15" ht="15.75" x14ac:dyDescent="0.25">
      <c r="B26" s="109"/>
      <c r="C26" s="115"/>
      <c r="D26" s="115"/>
      <c r="E26" s="156" t="s">
        <v>22</v>
      </c>
      <c r="F26" s="111">
        <v>-7278</v>
      </c>
      <c r="G26" s="117"/>
      <c r="H26" s="110"/>
      <c r="I26" s="229" t="s">
        <v>100</v>
      </c>
      <c r="J26" s="229"/>
      <c r="K26" s="119">
        <v>10024</v>
      </c>
    </row>
    <row r="27" spans="2:15" ht="15.75" x14ac:dyDescent="0.25">
      <c r="B27" s="109"/>
      <c r="C27" s="115"/>
      <c r="D27" s="115"/>
      <c r="E27" s="118"/>
      <c r="F27" s="111"/>
      <c r="G27" s="117"/>
      <c r="H27" s="110"/>
      <c r="I27" s="110"/>
      <c r="J27" s="110"/>
      <c r="K27" s="119"/>
    </row>
    <row r="28" spans="2:15" ht="15.75" x14ac:dyDescent="0.25">
      <c r="B28" s="109"/>
      <c r="C28" s="104" t="s">
        <v>101</v>
      </c>
      <c r="D28" s="104"/>
      <c r="E28" s="104"/>
      <c r="F28" s="102">
        <f>F29+F30</f>
        <v>12848</v>
      </c>
      <c r="G28" s="117"/>
      <c r="H28" s="110"/>
      <c r="I28" s="110"/>
      <c r="J28" s="110"/>
      <c r="K28" s="120"/>
    </row>
    <row r="29" spans="2:15" ht="15.75" x14ac:dyDescent="0.25">
      <c r="B29" s="109"/>
      <c r="C29" s="115"/>
      <c r="D29" s="121"/>
      <c r="E29" s="156" t="s">
        <v>149</v>
      </c>
      <c r="F29" s="111">
        <f>21708-8860+10395</f>
        <v>23243</v>
      </c>
      <c r="G29" s="101" t="s">
        <v>102</v>
      </c>
      <c r="H29" s="122"/>
      <c r="I29" s="122"/>
      <c r="J29" s="123"/>
      <c r="K29" s="124">
        <f>K31+K40+K50</f>
        <v>218226</v>
      </c>
    </row>
    <row r="30" spans="2:15" ht="15.75" x14ac:dyDescent="0.25">
      <c r="B30" s="101"/>
      <c r="C30" s="104"/>
      <c r="D30" s="104"/>
      <c r="E30" s="161" t="s">
        <v>84</v>
      </c>
      <c r="F30" s="111">
        <v>-10395</v>
      </c>
      <c r="G30" s="101"/>
      <c r="H30" s="122"/>
      <c r="I30" s="122"/>
      <c r="J30" s="122"/>
      <c r="K30" s="124"/>
    </row>
    <row r="31" spans="2:15" ht="15.75" x14ac:dyDescent="0.25">
      <c r="B31" s="101"/>
      <c r="C31" s="104"/>
      <c r="D31" s="104"/>
      <c r="E31" s="115"/>
      <c r="F31" s="111"/>
      <c r="G31" s="103" t="s">
        <v>25</v>
      </c>
      <c r="H31" s="101"/>
      <c r="I31" s="101"/>
      <c r="J31" s="101"/>
      <c r="K31" s="124">
        <f>K33</f>
        <v>29038</v>
      </c>
    </row>
    <row r="32" spans="2:15" ht="15.75" x14ac:dyDescent="0.25">
      <c r="B32" s="101"/>
      <c r="C32" s="104" t="s">
        <v>103</v>
      </c>
      <c r="D32" s="104"/>
      <c r="E32" s="104"/>
      <c r="F32" s="102">
        <f>F33+F34</f>
        <v>6509</v>
      </c>
      <c r="G32" s="115"/>
      <c r="H32" s="107"/>
      <c r="I32" s="107"/>
      <c r="J32" s="107"/>
      <c r="K32" s="124"/>
    </row>
    <row r="33" spans="2:11" ht="15.75" x14ac:dyDescent="0.25">
      <c r="B33" s="101"/>
      <c r="C33" s="115"/>
      <c r="D33" s="115"/>
      <c r="E33" s="156" t="s">
        <v>135</v>
      </c>
      <c r="F33" s="111">
        <f>6632+189</f>
        <v>6821</v>
      </c>
      <c r="G33" s="115"/>
      <c r="H33" s="104" t="s">
        <v>136</v>
      </c>
      <c r="I33" s="107"/>
      <c r="J33" s="107"/>
      <c r="K33" s="124">
        <f>SUM(K34:K38)</f>
        <v>29038</v>
      </c>
    </row>
    <row r="34" spans="2:11" ht="15.75" x14ac:dyDescent="0.25">
      <c r="B34" s="101"/>
      <c r="C34" s="115"/>
      <c r="D34" s="115"/>
      <c r="E34" s="159" t="s">
        <v>104</v>
      </c>
      <c r="F34" s="111">
        <v>-312</v>
      </c>
      <c r="G34" s="115"/>
      <c r="H34" s="107"/>
      <c r="I34" s="107"/>
      <c r="J34" s="157" t="s">
        <v>12</v>
      </c>
      <c r="K34" s="119">
        <v>212</v>
      </c>
    </row>
    <row r="35" spans="2:11" ht="15.75" x14ac:dyDescent="0.25">
      <c r="B35" s="101"/>
      <c r="C35" s="115"/>
      <c r="D35" s="115"/>
      <c r="E35" s="113"/>
      <c r="F35" s="111"/>
      <c r="G35" s="115"/>
      <c r="H35" s="107"/>
      <c r="I35" s="107"/>
      <c r="J35" s="157" t="s">
        <v>57</v>
      </c>
      <c r="K35" s="119">
        <v>4121</v>
      </c>
    </row>
    <row r="36" spans="2:11" ht="15.75" x14ac:dyDescent="0.25">
      <c r="B36" s="101" t="s">
        <v>102</v>
      </c>
      <c r="C36" s="115"/>
      <c r="D36" s="115"/>
      <c r="E36" s="118"/>
      <c r="F36" s="102">
        <f>F37+F49</f>
        <v>55196</v>
      </c>
      <c r="G36" s="115"/>
      <c r="H36" s="107"/>
      <c r="I36" s="107"/>
      <c r="J36" s="157" t="s">
        <v>98</v>
      </c>
      <c r="K36" s="119">
        <v>3523</v>
      </c>
    </row>
    <row r="37" spans="2:11" ht="15.75" x14ac:dyDescent="0.25">
      <c r="B37" s="101" t="s">
        <v>105</v>
      </c>
      <c r="C37" s="115"/>
      <c r="D37" s="115"/>
      <c r="E37" s="118"/>
      <c r="F37" s="102">
        <f>F39+F44+F45</f>
        <v>51342</v>
      </c>
      <c r="G37" s="115"/>
      <c r="H37" s="107"/>
      <c r="I37" s="107"/>
      <c r="J37" s="158" t="s">
        <v>87</v>
      </c>
      <c r="K37" s="119">
        <v>4544</v>
      </c>
    </row>
    <row r="38" spans="2:11" ht="15.75" x14ac:dyDescent="0.25">
      <c r="B38" s="101"/>
      <c r="C38" s="115"/>
      <c r="D38" s="115"/>
      <c r="E38" s="121"/>
      <c r="F38" s="102"/>
      <c r="G38" s="115"/>
      <c r="H38" s="107"/>
      <c r="I38" s="107"/>
      <c r="J38" s="158" t="s">
        <v>86</v>
      </c>
      <c r="K38" s="119">
        <v>16638</v>
      </c>
    </row>
    <row r="39" spans="2:11" ht="15.75" x14ac:dyDescent="0.25">
      <c r="B39" s="101"/>
      <c r="C39" s="104" t="s">
        <v>137</v>
      </c>
      <c r="D39" s="104"/>
      <c r="E39" s="125"/>
      <c r="F39" s="102">
        <f>F40+F41+F42+F43</f>
        <v>42482</v>
      </c>
      <c r="G39" s="115"/>
      <c r="H39" s="107"/>
      <c r="I39" s="107"/>
      <c r="J39" s="107"/>
      <c r="K39" s="120"/>
    </row>
    <row r="40" spans="2:11" ht="15.75" x14ac:dyDescent="0.25">
      <c r="B40" s="101"/>
      <c r="C40" s="115"/>
      <c r="D40" s="104"/>
      <c r="E40" s="160" t="s">
        <v>19</v>
      </c>
      <c r="F40" s="111">
        <v>18212</v>
      </c>
      <c r="G40" s="101" t="s">
        <v>29</v>
      </c>
      <c r="H40" s="101"/>
      <c r="I40" s="101"/>
      <c r="J40" s="101"/>
      <c r="K40" s="102">
        <f>SUM(K41:K44)</f>
        <v>189094</v>
      </c>
    </row>
    <row r="41" spans="2:11" ht="15.75" x14ac:dyDescent="0.25">
      <c r="B41" s="101"/>
      <c r="C41" s="115"/>
      <c r="D41" s="115"/>
      <c r="E41" s="156" t="s">
        <v>21</v>
      </c>
      <c r="F41" s="111">
        <v>21876</v>
      </c>
      <c r="G41" s="117"/>
      <c r="H41" s="110"/>
      <c r="I41" s="110"/>
      <c r="J41" s="156" t="s">
        <v>138</v>
      </c>
      <c r="K41" s="119">
        <v>186394</v>
      </c>
    </row>
    <row r="42" spans="2:11" ht="15.75" x14ac:dyDescent="0.25">
      <c r="B42" s="101"/>
      <c r="C42" s="115"/>
      <c r="D42" s="115"/>
      <c r="E42" s="156" t="s">
        <v>99</v>
      </c>
      <c r="F42" s="111">
        <v>5154</v>
      </c>
      <c r="G42" s="117"/>
      <c r="H42" s="110"/>
      <c r="I42" s="110"/>
      <c r="J42" s="157" t="s">
        <v>150</v>
      </c>
      <c r="K42" s="119"/>
    </row>
    <row r="43" spans="2:11" ht="15.75" x14ac:dyDescent="0.25">
      <c r="B43" s="101"/>
      <c r="C43" s="115"/>
      <c r="D43" s="115"/>
      <c r="E43" s="156" t="s">
        <v>22</v>
      </c>
      <c r="F43" s="111">
        <v>-2760</v>
      </c>
      <c r="G43" s="117"/>
      <c r="H43" s="110"/>
      <c r="I43" s="110"/>
      <c r="J43" s="157" t="s">
        <v>32</v>
      </c>
      <c r="K43" s="119">
        <v>2700</v>
      </c>
    </row>
    <row r="44" spans="2:11" ht="15.75" x14ac:dyDescent="0.25">
      <c r="B44" s="101"/>
      <c r="C44" s="104"/>
      <c r="D44" s="104"/>
      <c r="E44" s="104"/>
      <c r="F44" s="102"/>
      <c r="G44" s="117"/>
      <c r="H44" s="110"/>
      <c r="I44" s="110"/>
      <c r="J44" s="157" t="s">
        <v>147</v>
      </c>
      <c r="K44" s="119">
        <v>0</v>
      </c>
    </row>
    <row r="45" spans="2:11" ht="15.75" x14ac:dyDescent="0.25">
      <c r="B45" s="101"/>
      <c r="C45" s="104" t="s">
        <v>106</v>
      </c>
      <c r="D45" s="104"/>
      <c r="E45" s="104"/>
      <c r="F45" s="102">
        <f>F46+F47</f>
        <v>8860</v>
      </c>
      <c r="G45" s="117"/>
      <c r="H45" s="117"/>
      <c r="I45" s="117"/>
      <c r="J45" s="117"/>
      <c r="K45" s="120"/>
    </row>
    <row r="46" spans="2:11" ht="15.75" x14ac:dyDescent="0.25">
      <c r="B46" s="101"/>
      <c r="C46" s="115"/>
      <c r="D46" s="115"/>
      <c r="E46" s="156" t="s">
        <v>139</v>
      </c>
      <c r="F46" s="111">
        <f>8411+449+4</f>
        <v>8864</v>
      </c>
      <c r="G46" s="117"/>
      <c r="H46" s="117"/>
      <c r="I46" s="117"/>
      <c r="J46" s="110"/>
      <c r="K46" s="120"/>
    </row>
    <row r="47" spans="2:11" ht="15.75" x14ac:dyDescent="0.25">
      <c r="B47" s="101"/>
      <c r="C47" s="115"/>
      <c r="D47" s="115"/>
      <c r="E47" s="161" t="s">
        <v>84</v>
      </c>
      <c r="F47" s="111">
        <f>-4</f>
        <v>-4</v>
      </c>
      <c r="G47" s="117"/>
      <c r="H47" s="117"/>
      <c r="I47" s="117"/>
      <c r="J47" s="117"/>
      <c r="K47" s="120"/>
    </row>
    <row r="48" spans="2:11" ht="15.75" x14ac:dyDescent="0.25">
      <c r="B48" s="101"/>
      <c r="C48" s="115"/>
      <c r="D48" s="115"/>
      <c r="E48" s="121"/>
      <c r="F48" s="111"/>
      <c r="G48" s="117"/>
      <c r="H48" s="117"/>
      <c r="I48" s="117"/>
      <c r="J48" s="117"/>
      <c r="K48" s="120"/>
    </row>
    <row r="49" spans="2:28" ht="15.75" x14ac:dyDescent="0.25">
      <c r="B49" s="101" t="s">
        <v>140</v>
      </c>
      <c r="C49" s="101"/>
      <c r="D49" s="101"/>
      <c r="E49" s="101"/>
      <c r="F49" s="102">
        <f>F50+F52+F63</f>
        <v>3854</v>
      </c>
      <c r="G49" s="117"/>
      <c r="H49" s="117"/>
      <c r="I49" s="117"/>
      <c r="J49" s="117"/>
      <c r="K49" s="120"/>
    </row>
    <row r="50" spans="2:28" ht="15.75" x14ac:dyDescent="0.25">
      <c r="B50" s="101"/>
      <c r="C50" s="126" t="s">
        <v>107</v>
      </c>
      <c r="D50" s="126"/>
      <c r="E50" s="126"/>
      <c r="F50" s="102">
        <f>F51</f>
        <v>10</v>
      </c>
      <c r="G50" s="47" t="s">
        <v>33</v>
      </c>
      <c r="H50" s="117"/>
      <c r="I50" s="117"/>
      <c r="J50" s="117"/>
      <c r="K50" s="124">
        <f>K52+K53+K54+K55+K56+K57+K58+K59+K60</f>
        <v>94</v>
      </c>
    </row>
    <row r="51" spans="2:28" ht="15.75" x14ac:dyDescent="0.25">
      <c r="B51" s="101"/>
      <c r="C51" s="126"/>
      <c r="D51" s="126"/>
      <c r="E51" s="161" t="s">
        <v>89</v>
      </c>
      <c r="F51" s="111">
        <v>10</v>
      </c>
      <c r="G51" s="117"/>
      <c r="H51" s="117"/>
      <c r="I51" s="117"/>
      <c r="J51" s="117"/>
      <c r="K51" s="120"/>
    </row>
    <row r="52" spans="2:28" ht="15.75" x14ac:dyDescent="0.25">
      <c r="B52" s="101"/>
      <c r="C52" s="126" t="s">
        <v>109</v>
      </c>
      <c r="D52" s="126"/>
      <c r="E52" s="115"/>
      <c r="F52" s="102">
        <f>F54+F58+F61</f>
        <v>3844</v>
      </c>
      <c r="G52" s="117"/>
      <c r="H52" s="117"/>
      <c r="I52" s="117"/>
      <c r="J52" s="155" t="s">
        <v>34</v>
      </c>
      <c r="K52" s="119">
        <v>4091</v>
      </c>
    </row>
    <row r="53" spans="2:28" ht="13.5" customHeight="1" x14ac:dyDescent="0.25">
      <c r="B53" s="101"/>
      <c r="C53" s="126"/>
      <c r="D53" s="126"/>
      <c r="E53" s="126"/>
      <c r="F53" s="102"/>
      <c r="G53" s="117"/>
      <c r="H53" s="117"/>
      <c r="I53" s="117"/>
      <c r="J53" s="155" t="s">
        <v>127</v>
      </c>
      <c r="K53" s="119">
        <v>0</v>
      </c>
    </row>
    <row r="54" spans="2:28" ht="15.75" x14ac:dyDescent="0.25">
      <c r="B54" s="101"/>
      <c r="C54" s="126"/>
      <c r="D54" s="126" t="s">
        <v>108</v>
      </c>
      <c r="E54" s="126"/>
      <c r="F54" s="102">
        <f>F55+F56+F57</f>
        <v>3346</v>
      </c>
      <c r="G54" s="117"/>
      <c r="H54" s="117"/>
      <c r="I54" s="117"/>
      <c r="J54" s="155" t="s">
        <v>128</v>
      </c>
      <c r="K54" s="119">
        <v>-4098</v>
      </c>
    </row>
    <row r="55" spans="2:28" ht="15.75" x14ac:dyDescent="0.25">
      <c r="B55" s="101"/>
      <c r="C55" s="126"/>
      <c r="D55" s="126"/>
      <c r="E55" s="161" t="s">
        <v>68</v>
      </c>
      <c r="F55" s="111">
        <v>2422</v>
      </c>
      <c r="G55" s="117"/>
      <c r="H55" s="117"/>
      <c r="I55" s="117"/>
      <c r="J55" s="155" t="s">
        <v>74</v>
      </c>
      <c r="K55" s="119"/>
    </row>
    <row r="56" spans="2:28" ht="15.75" x14ac:dyDescent="0.25">
      <c r="B56" s="101"/>
      <c r="C56" s="126"/>
      <c r="D56" s="126"/>
      <c r="E56" s="161" t="s">
        <v>69</v>
      </c>
      <c r="F56" s="111">
        <v>1867</v>
      </c>
      <c r="G56" s="117"/>
      <c r="H56" s="117"/>
      <c r="I56" s="117"/>
      <c r="J56" s="155" t="s">
        <v>124</v>
      </c>
      <c r="K56" s="119"/>
    </row>
    <row r="57" spans="2:28" ht="15.75" x14ac:dyDescent="0.25">
      <c r="B57" s="101"/>
      <c r="C57" s="126"/>
      <c r="D57" s="126"/>
      <c r="E57" s="161" t="s">
        <v>40</v>
      </c>
      <c r="F57" s="111">
        <v>-943</v>
      </c>
      <c r="G57" s="117"/>
      <c r="H57" s="117"/>
      <c r="I57" s="117"/>
      <c r="J57" s="155" t="s">
        <v>129</v>
      </c>
      <c r="K57" s="119">
        <v>56</v>
      </c>
    </row>
    <row r="58" spans="2:28" ht="15.75" x14ac:dyDescent="0.25">
      <c r="B58" s="109"/>
      <c r="C58" s="104"/>
      <c r="D58" s="104" t="s">
        <v>141</v>
      </c>
      <c r="E58" s="104"/>
      <c r="F58" s="102">
        <f>SUM(F59:F60)</f>
        <v>463</v>
      </c>
      <c r="G58" s="117"/>
      <c r="H58" s="117"/>
      <c r="I58" s="117"/>
      <c r="J58" s="155" t="s">
        <v>125</v>
      </c>
      <c r="K58" s="119"/>
    </row>
    <row r="59" spans="2:28" ht="15.75" x14ac:dyDescent="0.25">
      <c r="B59" s="109"/>
      <c r="C59" s="113"/>
      <c r="D59" s="121"/>
      <c r="E59" s="156" t="s">
        <v>110</v>
      </c>
      <c r="F59" s="111">
        <v>1729</v>
      </c>
      <c r="G59" s="117"/>
      <c r="H59" s="117"/>
      <c r="I59" s="117"/>
      <c r="J59" s="155" t="s">
        <v>126</v>
      </c>
      <c r="K59" s="119">
        <v>45</v>
      </c>
    </row>
    <row r="60" spans="2:28" ht="15.75" x14ac:dyDescent="0.25">
      <c r="B60" s="109"/>
      <c r="C60" s="115"/>
      <c r="D60" s="121"/>
      <c r="E60" s="156" t="s">
        <v>40</v>
      </c>
      <c r="F60" s="111">
        <v>-1266</v>
      </c>
      <c r="G60" s="117"/>
      <c r="H60" s="117"/>
      <c r="I60" s="117"/>
      <c r="J60" s="155" t="s">
        <v>130</v>
      </c>
      <c r="K60" s="119">
        <v>0</v>
      </c>
    </row>
    <row r="61" spans="2:28" ht="15.75" x14ac:dyDescent="0.25">
      <c r="B61" s="109"/>
      <c r="C61" s="104"/>
      <c r="D61" s="104" t="s">
        <v>111</v>
      </c>
      <c r="E61" s="127"/>
      <c r="F61" s="102">
        <f>F62</f>
        <v>35</v>
      </c>
      <c r="G61" s="117"/>
      <c r="H61" s="117"/>
      <c r="I61" s="117"/>
      <c r="J61" s="117"/>
      <c r="K61" s="120"/>
      <c r="L61" s="17"/>
    </row>
    <row r="62" spans="2:28" s="17" customFormat="1" ht="15.75" x14ac:dyDescent="0.25">
      <c r="B62" s="109"/>
      <c r="C62" s="115"/>
      <c r="D62" s="115"/>
      <c r="E62" s="161" t="s">
        <v>88</v>
      </c>
      <c r="F62" s="111">
        <v>35</v>
      </c>
      <c r="G62" s="117"/>
      <c r="H62" s="117"/>
      <c r="I62" s="117"/>
      <c r="K62" s="120"/>
      <c r="L62" s="5"/>
      <c r="Y62" s="85"/>
      <c r="Z62" s="85"/>
      <c r="AA62" s="85"/>
      <c r="AB62" s="128"/>
    </row>
    <row r="63" spans="2:28" ht="15.75" x14ac:dyDescent="0.25">
      <c r="B63" s="109"/>
      <c r="C63" s="104" t="s">
        <v>112</v>
      </c>
      <c r="D63" s="121"/>
      <c r="E63" s="114"/>
      <c r="F63" s="102">
        <f>SUM(F64:F65)</f>
        <v>0</v>
      </c>
      <c r="G63" s="117"/>
      <c r="H63" s="117"/>
      <c r="I63" s="117"/>
      <c r="J63" s="117"/>
      <c r="K63" s="120"/>
    </row>
    <row r="64" spans="2:28" ht="15.75" x14ac:dyDescent="0.25">
      <c r="B64" s="109"/>
      <c r="C64" s="113"/>
      <c r="D64" s="121"/>
      <c r="E64" s="156" t="s">
        <v>113</v>
      </c>
      <c r="F64" s="111">
        <v>394</v>
      </c>
      <c r="G64" s="117"/>
      <c r="H64" s="117"/>
      <c r="I64" s="117"/>
      <c r="J64" s="117"/>
      <c r="K64" s="120"/>
    </row>
    <row r="65" spans="2:25" ht="15.75" x14ac:dyDescent="0.25">
      <c r="B65" s="109"/>
      <c r="C65" s="113"/>
      <c r="D65" s="121"/>
      <c r="E65" s="156" t="s">
        <v>114</v>
      </c>
      <c r="F65" s="111">
        <v>-394</v>
      </c>
      <c r="G65" s="117"/>
      <c r="H65" s="117"/>
      <c r="I65" s="117"/>
      <c r="J65" s="117"/>
      <c r="K65" s="120"/>
    </row>
    <row r="66" spans="2:25" ht="15.75" x14ac:dyDescent="0.25">
      <c r="B66" s="129"/>
      <c r="C66" s="130"/>
      <c r="D66" s="130"/>
      <c r="E66" s="131"/>
      <c r="F66" s="132"/>
      <c r="G66" s="133"/>
      <c r="H66" s="133"/>
      <c r="I66" s="133"/>
      <c r="J66" s="133"/>
      <c r="K66" s="134"/>
    </row>
    <row r="67" spans="2:25" ht="15.75" x14ac:dyDescent="0.25">
      <c r="B67" s="217" t="s">
        <v>115</v>
      </c>
      <c r="C67" s="208"/>
      <c r="D67" s="208"/>
      <c r="E67" s="218"/>
      <c r="F67" s="102">
        <f>SUM(F14+F37+F49)</f>
        <v>250508</v>
      </c>
      <c r="G67" s="219" t="s">
        <v>116</v>
      </c>
      <c r="H67" s="219"/>
      <c r="I67" s="219"/>
      <c r="J67" s="219"/>
      <c r="K67" s="102">
        <f>SUM(K29+K14)</f>
        <v>250508</v>
      </c>
      <c r="L67" s="162">
        <f>F67-K67</f>
        <v>0</v>
      </c>
    </row>
    <row r="68" spans="2:25" x14ac:dyDescent="0.2">
      <c r="B68" s="135"/>
      <c r="C68" s="136"/>
      <c r="D68" s="136"/>
      <c r="E68" s="137"/>
      <c r="F68" s="138"/>
      <c r="G68" s="139"/>
      <c r="H68" s="139"/>
      <c r="I68" s="139"/>
      <c r="J68" s="139"/>
      <c r="K68" s="140"/>
      <c r="L68" s="17"/>
    </row>
    <row r="69" spans="2:25" ht="15.75" x14ac:dyDescent="0.25">
      <c r="B69" s="141"/>
      <c r="C69" s="141"/>
      <c r="D69" s="141"/>
      <c r="E69" s="142"/>
      <c r="F69" s="142"/>
      <c r="G69" s="141"/>
      <c r="H69" s="141"/>
      <c r="I69" s="141"/>
      <c r="J69" s="230"/>
      <c r="K69" s="230"/>
    </row>
    <row r="70" spans="2:25" ht="15.75" x14ac:dyDescent="0.25">
      <c r="B70" s="223" t="s">
        <v>117</v>
      </c>
      <c r="C70" s="223"/>
      <c r="D70" s="223"/>
      <c r="E70" s="223"/>
      <c r="F70" s="144"/>
      <c r="G70" s="231" t="s">
        <v>51</v>
      </c>
      <c r="H70" s="231"/>
      <c r="I70" s="231"/>
      <c r="J70" s="231"/>
      <c r="K70" s="231"/>
    </row>
    <row r="71" spans="2:25" ht="15.75" x14ac:dyDescent="0.25">
      <c r="B71" s="146"/>
      <c r="C71" s="146"/>
      <c r="D71" s="146"/>
      <c r="E71" s="146"/>
      <c r="F71" s="144"/>
      <c r="G71" s="147"/>
      <c r="H71" s="147"/>
      <c r="I71" s="147"/>
      <c r="J71" s="147"/>
      <c r="K71" s="147"/>
    </row>
    <row r="72" spans="2:25" s="17" customFormat="1" ht="13.5" customHeight="1" x14ac:dyDescent="0.25">
      <c r="B72" s="223" t="s">
        <v>142</v>
      </c>
      <c r="C72" s="223"/>
      <c r="D72" s="223"/>
      <c r="E72" s="223"/>
      <c r="F72" s="148"/>
      <c r="G72" s="228" t="s">
        <v>52</v>
      </c>
      <c r="H72" s="228"/>
      <c r="I72" s="228"/>
      <c r="J72" s="228"/>
      <c r="K72" s="228"/>
      <c r="L72" s="5"/>
      <c r="M72" s="5"/>
      <c r="N72" s="5"/>
      <c r="O72" s="5"/>
    </row>
    <row r="73" spans="2:25" s="17" customFormat="1" ht="15.75" x14ac:dyDescent="0.25">
      <c r="B73" s="225" t="s">
        <v>118</v>
      </c>
      <c r="C73" s="225"/>
      <c r="D73" s="225"/>
      <c r="E73" s="225"/>
      <c r="F73" s="149"/>
      <c r="G73" s="228" t="s">
        <v>143</v>
      </c>
      <c r="H73" s="228"/>
      <c r="I73" s="228"/>
      <c r="J73" s="228"/>
      <c r="K73" s="228"/>
      <c r="L73" s="5"/>
    </row>
    <row r="74" spans="2:25" ht="15.75" x14ac:dyDescent="0.25">
      <c r="B74" s="150"/>
      <c r="C74" s="150"/>
      <c r="D74" s="150"/>
      <c r="E74" s="150"/>
      <c r="F74" s="149"/>
      <c r="G74" s="149"/>
      <c r="H74" s="149"/>
      <c r="I74" s="149"/>
      <c r="J74" s="151"/>
      <c r="K74" s="145"/>
      <c r="M74" s="17"/>
      <c r="N74" s="17"/>
      <c r="O74" s="17"/>
    </row>
    <row r="75" spans="2:25" ht="15.75" x14ac:dyDescent="0.25">
      <c r="B75" s="223" t="s">
        <v>131</v>
      </c>
      <c r="C75" s="223"/>
      <c r="D75" s="223"/>
      <c r="E75" s="223"/>
      <c r="F75" s="146"/>
      <c r="G75" s="223" t="s">
        <v>119</v>
      </c>
      <c r="H75" s="225"/>
      <c r="I75" s="225"/>
      <c r="J75" s="225"/>
      <c r="K75" s="225"/>
      <c r="X75" s="220"/>
      <c r="Y75" s="220"/>
    </row>
    <row r="76" spans="2:25" ht="15.75" x14ac:dyDescent="0.25">
      <c r="B76" s="226" t="s">
        <v>49</v>
      </c>
      <c r="C76" s="226"/>
      <c r="D76" s="226"/>
      <c r="E76" s="226"/>
      <c r="F76" s="152"/>
      <c r="G76" s="146"/>
      <c r="H76" s="144"/>
      <c r="I76" s="144"/>
      <c r="J76" s="144"/>
      <c r="K76" s="145"/>
      <c r="X76" s="221"/>
      <c r="Y76" s="222"/>
    </row>
    <row r="77" spans="2:25" ht="15.75" x14ac:dyDescent="0.25">
      <c r="B77" s="149"/>
      <c r="C77" s="149"/>
      <c r="D77" s="149"/>
      <c r="E77" s="151"/>
      <c r="F77" s="152"/>
      <c r="G77" s="226" t="s">
        <v>120</v>
      </c>
      <c r="H77" s="226"/>
      <c r="I77" s="226"/>
      <c r="J77" s="226"/>
      <c r="K77" s="226"/>
    </row>
    <row r="78" spans="2:25" ht="15.75" x14ac:dyDescent="0.25">
      <c r="B78" s="223"/>
      <c r="C78" s="223"/>
      <c r="D78" s="223"/>
      <c r="E78" s="223"/>
      <c r="F78" s="152"/>
      <c r="G78" s="224"/>
      <c r="H78" s="224"/>
      <c r="I78" s="224"/>
      <c r="J78" s="224"/>
      <c r="K78" s="224"/>
    </row>
    <row r="79" spans="2:25" ht="15.75" x14ac:dyDescent="0.25">
      <c r="B79" s="223" t="s">
        <v>151</v>
      </c>
      <c r="C79" s="223"/>
      <c r="D79" s="223"/>
      <c r="E79" s="223"/>
      <c r="F79" s="149"/>
      <c r="G79" s="224" t="s">
        <v>121</v>
      </c>
      <c r="H79" s="225"/>
      <c r="I79" s="225"/>
      <c r="J79" s="225"/>
      <c r="K79" s="225"/>
    </row>
    <row r="80" spans="2:25" ht="15.75" x14ac:dyDescent="0.25">
      <c r="B80" s="226" t="s">
        <v>85</v>
      </c>
      <c r="C80" s="226"/>
      <c r="D80" s="226"/>
      <c r="E80" s="226"/>
      <c r="F80" s="149"/>
      <c r="G80" s="224"/>
      <c r="H80" s="224"/>
      <c r="I80" s="224"/>
      <c r="J80" s="224"/>
      <c r="K80" s="224"/>
    </row>
    <row r="81" spans="2:12" ht="15.75" x14ac:dyDescent="0.25">
      <c r="B81" s="150"/>
      <c r="C81" s="150"/>
      <c r="D81" s="150"/>
      <c r="E81" s="152"/>
      <c r="F81" s="149"/>
      <c r="G81" s="226" t="s">
        <v>122</v>
      </c>
      <c r="H81" s="226"/>
      <c r="I81" s="226"/>
      <c r="J81" s="226"/>
      <c r="K81" s="226"/>
    </row>
    <row r="82" spans="2:12" ht="15.75" x14ac:dyDescent="0.25">
      <c r="B82" s="150"/>
      <c r="C82" s="150"/>
      <c r="D82" s="150"/>
      <c r="E82" s="152"/>
      <c r="F82" s="149"/>
      <c r="G82" s="149"/>
      <c r="H82" s="149"/>
      <c r="I82" s="149"/>
      <c r="J82" s="149"/>
      <c r="K82" s="149"/>
    </row>
    <row r="83" spans="2:12" ht="15.75" x14ac:dyDescent="0.25">
      <c r="B83" s="147" t="s">
        <v>123</v>
      </c>
      <c r="C83" s="147"/>
      <c r="D83" s="147"/>
      <c r="E83" s="147"/>
      <c r="F83" s="147"/>
      <c r="G83" s="147"/>
      <c r="H83" s="147"/>
      <c r="I83" s="147"/>
      <c r="J83" s="147"/>
      <c r="K83" s="149"/>
    </row>
    <row r="84" spans="2:12" ht="15.75" x14ac:dyDescent="0.25">
      <c r="B84" s="226" t="s">
        <v>152</v>
      </c>
      <c r="C84" s="226"/>
      <c r="D84" s="226"/>
      <c r="E84" s="226"/>
      <c r="F84" s="226"/>
      <c r="G84" s="150"/>
      <c r="H84" s="226" t="s">
        <v>144</v>
      </c>
      <c r="I84" s="226"/>
      <c r="J84" s="226"/>
      <c r="K84" s="226"/>
    </row>
    <row r="85" spans="2:12" ht="15.75" x14ac:dyDescent="0.25">
      <c r="B85" s="226" t="s">
        <v>145</v>
      </c>
      <c r="C85" s="226"/>
      <c r="D85" s="226"/>
      <c r="E85" s="226"/>
      <c r="F85" s="226"/>
      <c r="G85" s="149"/>
      <c r="H85" s="226" t="s">
        <v>146</v>
      </c>
      <c r="I85" s="226"/>
      <c r="J85" s="226"/>
      <c r="K85" s="226"/>
    </row>
    <row r="86" spans="2:12" ht="15.75" x14ac:dyDescent="0.25">
      <c r="B86" s="226" t="s">
        <v>154</v>
      </c>
      <c r="C86" s="226"/>
      <c r="D86" s="226"/>
      <c r="E86" s="226"/>
      <c r="F86" s="152"/>
      <c r="G86" s="150"/>
      <c r="H86" s="226" t="s">
        <v>153</v>
      </c>
      <c r="I86" s="226"/>
      <c r="J86" s="226"/>
      <c r="K86" s="226"/>
    </row>
    <row r="87" spans="2:12" ht="15.75" x14ac:dyDescent="0.25">
      <c r="B87" s="16"/>
      <c r="C87" s="16"/>
      <c r="D87" s="16"/>
      <c r="E87" s="153"/>
      <c r="F87" s="153"/>
      <c r="G87" s="16"/>
      <c r="H87" s="16"/>
      <c r="I87" s="16"/>
      <c r="J87" s="153"/>
      <c r="K87" s="154"/>
    </row>
    <row r="88" spans="2:12" x14ac:dyDescent="0.2">
      <c r="K88" s="7"/>
    </row>
    <row r="89" spans="2:12" ht="15.75" x14ac:dyDescent="0.25">
      <c r="J89" s="227" t="s">
        <v>155</v>
      </c>
      <c r="K89" s="227"/>
    </row>
    <row r="93" spans="2:12" x14ac:dyDescent="0.2">
      <c r="L93" s="143"/>
    </row>
  </sheetData>
  <mergeCells count="39">
    <mergeCell ref="C10:K10"/>
    <mergeCell ref="B4:K4"/>
    <mergeCell ref="B6:K6"/>
    <mergeCell ref="B7:K7"/>
    <mergeCell ref="B8:F8"/>
    <mergeCell ref="B9:J9"/>
    <mergeCell ref="J11:K11"/>
    <mergeCell ref="B12:E12"/>
    <mergeCell ref="G12:J12"/>
    <mergeCell ref="I26:J26"/>
    <mergeCell ref="B67:E67"/>
    <mergeCell ref="G67:J67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X75:Y75"/>
    <mergeCell ref="B76:E76"/>
    <mergeCell ref="X76:Y76"/>
    <mergeCell ref="B78:E78"/>
    <mergeCell ref="G78:K78"/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B86:E86"/>
    <mergeCell ref="H86:K86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JULHO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Silva</cp:lastModifiedBy>
  <cp:lastPrinted>2023-04-24T20:14:15Z</cp:lastPrinted>
  <dcterms:created xsi:type="dcterms:W3CDTF">2009-01-05T20:09:54Z</dcterms:created>
  <dcterms:modified xsi:type="dcterms:W3CDTF">2023-08-31T20:23:53Z</dcterms:modified>
</cp:coreProperties>
</file>