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showHorizontalScroll="0" xWindow="-120" yWindow="-120" windowWidth="29040" windowHeight="15360" tabRatio="630" firstSheet="6" activeTab="6"/>
  </bookViews>
  <sheets>
    <sheet name="DRM EXERCÍCIO DE 2016" sheetId="4" state="hidden" r:id="rId1"/>
    <sheet name="Plan1" sheetId="5" state="hidden" r:id="rId2"/>
    <sheet name="DRM EXERCÍCIO DE 2019 (2)" sheetId="7" state="hidden" r:id="rId3"/>
    <sheet name="dre 12 de 23" sheetId="8" state="hidden" r:id="rId4"/>
    <sheet name="dre 12 de 23 (2)" sheetId="9" state="hidden" r:id="rId5"/>
    <sheet name="dre 12 de 23 (3)" sheetId="10" state="hidden" r:id="rId6"/>
    <sheet name="DRE 3 TRIM 24" sheetId="11" r:id="rId7"/>
  </sheets>
  <definedNames>
    <definedName name="_xlnm.Print_Area" localSheetId="3">'dre 12 de 23'!$A$1:$E$66</definedName>
    <definedName name="_xlnm.Print_Area" localSheetId="4">'dre 12 de 23 (2)'!$A$1:$D$66</definedName>
    <definedName name="_xlnm.Print_Area" localSheetId="5">'dre 12 de 23 (3)'!$A$1:$B$66</definedName>
    <definedName name="_xlnm.Print_Area" localSheetId="6">'DRE 3 TRIM 24'!$A$1:$B$66</definedName>
    <definedName name="_xlnm.Print_Area" localSheetId="0">'DRM EXERCÍCIO DE 2016'!$A$1:$D$66</definedName>
    <definedName name="_xlnm.Print_Area" localSheetId="2">'DRM EXERCÍCIO DE 2019 (2)'!$A$1:$E$65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1" l="1"/>
  <c r="B25" i="11"/>
  <c r="B19" i="11"/>
  <c r="B15" i="11"/>
  <c r="B39" i="10"/>
  <c r="B25" i="10"/>
  <c r="B19" i="10"/>
  <c r="B15" i="10"/>
  <c r="K34" i="9"/>
  <c r="K28" i="9"/>
  <c r="C39" i="9"/>
  <c r="C25" i="9"/>
  <c r="C33" i="9" s="1"/>
  <c r="C19" i="9"/>
  <c r="C15" i="9"/>
  <c r="C23" i="9" s="1"/>
  <c r="G44" i="9"/>
  <c r="G43" i="9"/>
  <c r="G42" i="9"/>
  <c r="G41" i="9"/>
  <c r="G40" i="9"/>
  <c r="F39" i="9"/>
  <c r="E39" i="9"/>
  <c r="D39" i="9"/>
  <c r="G36" i="9"/>
  <c r="G35" i="9"/>
  <c r="G34" i="9"/>
  <c r="G32" i="9"/>
  <c r="G31" i="9"/>
  <c r="G30" i="9"/>
  <c r="G29" i="9"/>
  <c r="G28" i="9"/>
  <c r="G27" i="9"/>
  <c r="G26" i="9"/>
  <c r="F25" i="9"/>
  <c r="E25" i="9"/>
  <c r="D25" i="9"/>
  <c r="G24" i="9"/>
  <c r="J22" i="9"/>
  <c r="G22" i="9"/>
  <c r="G21" i="9"/>
  <c r="G20" i="9"/>
  <c r="F19" i="9"/>
  <c r="F23" i="9" s="1"/>
  <c r="F33" i="9" s="1"/>
  <c r="F37" i="9" s="1"/>
  <c r="F45" i="9" s="1"/>
  <c r="E19" i="9"/>
  <c r="D19" i="9"/>
  <c r="J17" i="9"/>
  <c r="G17" i="9"/>
  <c r="G16" i="9"/>
  <c r="F15" i="9"/>
  <c r="E15" i="9"/>
  <c r="E23" i="9" s="1"/>
  <c r="D15" i="9"/>
  <c r="J13" i="9"/>
  <c r="H44" i="8"/>
  <c r="D44" i="8" s="1"/>
  <c r="C44" i="8"/>
  <c r="H43" i="8"/>
  <c r="D43" i="8" s="1"/>
  <c r="C43" i="8"/>
  <c r="H42" i="8"/>
  <c r="D42" i="8" s="1"/>
  <c r="C42" i="8"/>
  <c r="H41" i="8"/>
  <c r="D41" i="8" s="1"/>
  <c r="C41" i="8"/>
  <c r="H40" i="8"/>
  <c r="C40" i="8"/>
  <c r="G39" i="8"/>
  <c r="F39" i="8"/>
  <c r="E39" i="8"/>
  <c r="E38" i="8"/>
  <c r="H36" i="8"/>
  <c r="E36" i="8"/>
  <c r="H35" i="8"/>
  <c r="D35" i="8" s="1"/>
  <c r="C35" i="8"/>
  <c r="H34" i="8"/>
  <c r="E34" i="8"/>
  <c r="H32" i="8"/>
  <c r="E32" i="8"/>
  <c r="H31" i="8"/>
  <c r="D31" i="8" s="1"/>
  <c r="C31" i="8"/>
  <c r="H30" i="8"/>
  <c r="D30" i="8" s="1"/>
  <c r="C30" i="8"/>
  <c r="H29" i="8"/>
  <c r="D29" i="8" s="1"/>
  <c r="C29" i="8"/>
  <c r="C25" i="8" s="1"/>
  <c r="H28" i="8"/>
  <c r="D28" i="8" s="1"/>
  <c r="C28" i="8"/>
  <c r="H27" i="8"/>
  <c r="D27" i="8" s="1"/>
  <c r="C27" i="8"/>
  <c r="H26" i="8"/>
  <c r="C26" i="8"/>
  <c r="G25" i="8"/>
  <c r="F25" i="8"/>
  <c r="E25" i="8"/>
  <c r="H24" i="8"/>
  <c r="E24" i="8"/>
  <c r="K22" i="8"/>
  <c r="H22" i="8"/>
  <c r="D22" i="8" s="1"/>
  <c r="C22" i="8"/>
  <c r="H21" i="8"/>
  <c r="D21" i="8" s="1"/>
  <c r="C21" i="8"/>
  <c r="C19" i="8" s="1"/>
  <c r="H20" i="8"/>
  <c r="D20" i="8" s="1"/>
  <c r="C20" i="8"/>
  <c r="G19" i="8"/>
  <c r="F19" i="8"/>
  <c r="E19" i="8"/>
  <c r="K17" i="8"/>
  <c r="H17" i="8"/>
  <c r="D17" i="8" s="1"/>
  <c r="C17" i="8"/>
  <c r="C15" i="8" s="1"/>
  <c r="H16" i="8"/>
  <c r="D16" i="8" s="1"/>
  <c r="C16" i="8"/>
  <c r="G15" i="8"/>
  <c r="G23" i="8" s="1"/>
  <c r="G33" i="8" s="1"/>
  <c r="G37" i="8" s="1"/>
  <c r="G45" i="8" s="1"/>
  <c r="F15" i="8"/>
  <c r="F23" i="8" s="1"/>
  <c r="E15" i="8"/>
  <c r="K13" i="8"/>
  <c r="C16" i="7"/>
  <c r="B23" i="11" l="1"/>
  <c r="B33" i="11"/>
  <c r="B37" i="11" s="1"/>
  <c r="B45" i="11" s="1"/>
  <c r="B23" i="10"/>
  <c r="B33" i="10" s="1"/>
  <c r="B37" i="10" s="1"/>
  <c r="B45" i="10" s="1"/>
  <c r="D23" i="9"/>
  <c r="C37" i="9"/>
  <c r="C45" i="9" s="1"/>
  <c r="D33" i="9"/>
  <c r="D37" i="9" s="1"/>
  <c r="D45" i="9" s="1"/>
  <c r="E33" i="9"/>
  <c r="E37" i="9" s="1"/>
  <c r="G25" i="9"/>
  <c r="J20" i="9"/>
  <c r="J30" i="9" s="1"/>
  <c r="J34" i="9" s="1"/>
  <c r="G15" i="9"/>
  <c r="G39" i="9"/>
  <c r="G37" i="9"/>
  <c r="G45" i="9" s="1"/>
  <c r="E45" i="9"/>
  <c r="G19" i="9"/>
  <c r="G23" i="9"/>
  <c r="H25" i="8"/>
  <c r="C39" i="8"/>
  <c r="D15" i="8"/>
  <c r="K20" i="8"/>
  <c r="K30" i="8" s="1"/>
  <c r="K34" i="8" s="1"/>
  <c r="C23" i="8"/>
  <c r="C33" i="8" s="1"/>
  <c r="C37" i="8" s="1"/>
  <c r="C45" i="8" s="1"/>
  <c r="H15" i="8"/>
  <c r="E23" i="8"/>
  <c r="E33" i="8" s="1"/>
  <c r="E37" i="8" s="1"/>
  <c r="E45" i="8" s="1"/>
  <c r="H39" i="8"/>
  <c r="F33" i="8"/>
  <c r="F37" i="8" s="1"/>
  <c r="H23" i="8"/>
  <c r="H33" i="8" s="1"/>
  <c r="D19" i="8"/>
  <c r="D23" i="8" s="1"/>
  <c r="D26" i="8"/>
  <c r="D25" i="8" s="1"/>
  <c r="D40" i="8"/>
  <c r="D39" i="8" s="1"/>
  <c r="H19" i="8"/>
  <c r="D44" i="7"/>
  <c r="D30" i="7"/>
  <c r="C44" i="7"/>
  <c r="C43" i="7"/>
  <c r="C42" i="7"/>
  <c r="C41" i="7"/>
  <c r="C40" i="7"/>
  <c r="C35" i="7"/>
  <c r="C31" i="7"/>
  <c r="C30" i="7"/>
  <c r="C29" i="7"/>
  <c r="C28" i="7"/>
  <c r="C27" i="7"/>
  <c r="C26" i="7"/>
  <c r="G19" i="7"/>
  <c r="F19" i="7"/>
  <c r="C22" i="7"/>
  <c r="C21" i="7"/>
  <c r="D20" i="7"/>
  <c r="C20" i="7"/>
  <c r="C17" i="7"/>
  <c r="E15" i="7"/>
  <c r="E25" i="7"/>
  <c r="E19" i="7"/>
  <c r="E39" i="7"/>
  <c r="H44" i="7"/>
  <c r="H43" i="7"/>
  <c r="D43" i="7" s="1"/>
  <c r="H42" i="7"/>
  <c r="D42" i="7" s="1"/>
  <c r="H41" i="7"/>
  <c r="D41" i="7" s="1"/>
  <c r="H40" i="7"/>
  <c r="D40" i="7" s="1"/>
  <c r="G39" i="7"/>
  <c r="F39" i="7"/>
  <c r="E38" i="7"/>
  <c r="H36" i="7"/>
  <c r="E36" i="7"/>
  <c r="H35" i="7"/>
  <c r="D35" i="7" s="1"/>
  <c r="H34" i="7"/>
  <c r="E34" i="7"/>
  <c r="H32" i="7"/>
  <c r="E32" i="7"/>
  <c r="H31" i="7"/>
  <c r="D31" i="7" s="1"/>
  <c r="H30" i="7"/>
  <c r="H29" i="7"/>
  <c r="D29" i="7" s="1"/>
  <c r="H28" i="7"/>
  <c r="D28" i="7" s="1"/>
  <c r="H27" i="7"/>
  <c r="D27" i="7" s="1"/>
  <c r="H26" i="7"/>
  <c r="D26" i="7" s="1"/>
  <c r="G25" i="7"/>
  <c r="F25" i="7"/>
  <c r="H24" i="7"/>
  <c r="E24" i="7"/>
  <c r="K22" i="7"/>
  <c r="H22" i="7"/>
  <c r="D22" i="7" s="1"/>
  <c r="H21" i="7"/>
  <c r="D21" i="7" s="1"/>
  <c r="H20" i="7"/>
  <c r="K17" i="7"/>
  <c r="H17" i="7"/>
  <c r="D17" i="7" s="1"/>
  <c r="H16" i="7"/>
  <c r="D16" i="7" s="1"/>
  <c r="G15" i="7"/>
  <c r="F15" i="7"/>
  <c r="K13" i="7"/>
  <c r="G33" i="9" l="1"/>
  <c r="H19" i="7"/>
  <c r="D33" i="8"/>
  <c r="D37" i="8" s="1"/>
  <c r="D45" i="8" s="1"/>
  <c r="H37" i="8"/>
  <c r="H45" i="8" s="1"/>
  <c r="F45" i="8"/>
  <c r="D39" i="7"/>
  <c r="D25" i="7"/>
  <c r="C39" i="7"/>
  <c r="D19" i="7"/>
  <c r="C19" i="7"/>
  <c r="G23" i="7"/>
  <c r="G33" i="7" s="1"/>
  <c r="G37" i="7" s="1"/>
  <c r="G45" i="7" s="1"/>
  <c r="C15" i="7"/>
  <c r="D15" i="7"/>
  <c r="K20" i="7"/>
  <c r="K30" i="7" s="1"/>
  <c r="K34" i="7" s="1"/>
  <c r="E23" i="7"/>
  <c r="E33" i="7" s="1"/>
  <c r="E37" i="7" s="1"/>
  <c r="E45" i="7" s="1"/>
  <c r="C25" i="7"/>
  <c r="F23" i="7"/>
  <c r="F33" i="7" s="1"/>
  <c r="F37" i="7" s="1"/>
  <c r="H15" i="7"/>
  <c r="H25" i="7"/>
  <c r="H39" i="7"/>
  <c r="D23" i="7" l="1"/>
  <c r="D33" i="7" s="1"/>
  <c r="D37" i="7" s="1"/>
  <c r="C23" i="7"/>
  <c r="C33" i="7" s="1"/>
  <c r="C37" i="7" s="1"/>
  <c r="C45" i="7" s="1"/>
  <c r="H23" i="7"/>
  <c r="H33" i="7" s="1"/>
  <c r="H37" i="7"/>
  <c r="F45" i="7"/>
  <c r="H45" i="7" l="1"/>
  <c r="D45" i="7"/>
  <c r="D16" i="4" l="1"/>
  <c r="D19" i="4"/>
  <c r="D20" i="4"/>
  <c r="D23" i="4"/>
  <c r="D25" i="4"/>
  <c r="D26" i="4"/>
  <c r="D33" i="4"/>
  <c r="D35" i="4"/>
  <c r="D37" i="4"/>
  <c r="D39" i="4"/>
  <c r="D40" i="4"/>
  <c r="D24" i="4" l="1"/>
  <c r="D34" i="4" s="1"/>
  <c r="D38" i="4" s="1"/>
  <c r="D45" i="4" s="1"/>
  <c r="B41" i="4"/>
  <c r="B30" i="4" l="1"/>
  <c r="B46" i="4" l="1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<sst xmlns="http://schemas.openxmlformats.org/spreadsheetml/2006/main" count="480" uniqueCount="142">
  <si>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</si>
  <si>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</si>
  <si>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</si>
  <si>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</si>
  <si>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</si>
  <si>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</si>
  <si>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</si>
  <si>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</si>
  <si>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</si>
  <si>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</si>
  <si>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</si>
  <si>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</si>
  <si>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</si>
  <si>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</si>
  <si>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</si>
  <si>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</si>
  <si>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</si>
  <si>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</si>
  <si>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</si>
  <si>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</si>
  <si>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</si>
  <si>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</si>
  <si>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</si>
  <si>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</si>
  <si>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</si>
  <si>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</si>
  <si>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</si>
  <si>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</si>
  <si>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</si>
  <si>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</si>
  <si>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</si>
  <si>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</si>
  <si>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</si>
  <si>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</si>
  <si>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</si>
  <si>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</si>
  <si>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</si>
  <si>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</si>
  <si>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</si>
  <si>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</si>
  <si>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</si>
  <si>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</si>
  <si>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</si>
  <si>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</si>
  <si>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</si>
  <si>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</si>
  <si>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</si>
  <si>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</si>
  <si>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</si>
  <si>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</si>
  <si>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</si>
  <si>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</si>
  <si>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</si>
  <si>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</si>
  <si>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</si>
  <si>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</si>
  <si>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</si>
  <si>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</si>
  <si>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</si>
  <si>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</si>
  <si>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</si>
  <si>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</si>
  <si>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</si>
  <si>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</si>
  <si>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</si>
  <si>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</si>
  <si>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</si>
  <si>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</si>
  <si>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</si>
  <si>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 CONSELHO  FISCAL:</t>
  </si>
  <si>
    <t>CONSELHO  DE  ADMINISTRAÇÃO:</t>
  </si>
  <si>
    <t>DIRETORIA  EXECUTIVA:</t>
  </si>
  <si>
    <t>Maria Terezinha da Mota Batista</t>
  </si>
  <si>
    <t>Diretor Administrativo e Financeiro</t>
  </si>
  <si>
    <t xml:space="preserve">   Participação dos Empregados</t>
  </si>
  <si>
    <t>GISELE BARRETO LOURENÇO</t>
  </si>
  <si>
    <t>DONALVAN MOREIRA DA COSTA MAIA</t>
  </si>
  <si>
    <t>RONALDO DUTRA BAIA</t>
  </si>
  <si>
    <t>Nota 4 b)</t>
  </si>
  <si>
    <t>Nota 12</t>
  </si>
  <si>
    <t>Nota 14</t>
  </si>
  <si>
    <t xml:space="preserve">   Receitas de Prestação de Serviços </t>
  </si>
  <si>
    <t xml:space="preserve">   Despesas de Pessoal</t>
  </si>
  <si>
    <t>Nota 13</t>
  </si>
  <si>
    <t xml:space="preserve">   Outras Despesas Administrativas</t>
  </si>
  <si>
    <t xml:space="preserve">   Outras Receitas Operacionais </t>
  </si>
  <si>
    <t>Nota 15.1 a)</t>
  </si>
  <si>
    <t xml:space="preserve">   Diferenças Temporárias - Imposto de Renda</t>
  </si>
  <si>
    <t xml:space="preserve">   Diferenças Temporárias - Contribuição Social </t>
  </si>
  <si>
    <t>Nota 15.2</t>
  </si>
  <si>
    <t>CONTAS</t>
  </si>
  <si>
    <t>18  27  30  33</t>
  </si>
  <si>
    <t>7.1.5</t>
  </si>
  <si>
    <t>8.1.8.30.10</t>
  </si>
  <si>
    <t>8.1.8.30.30</t>
  </si>
  <si>
    <t>8.1.2</t>
  </si>
  <si>
    <t>7.1.1    7.1.9.20 reclassificada</t>
  </si>
  <si>
    <t>reclassificada</t>
  </si>
  <si>
    <t xml:space="preserve">   Emprestimos e Repasses</t>
  </si>
  <si>
    <t>8.1.7.069  8.1.9.25  8.1.9.30  8.1.9.33</t>
  </si>
  <si>
    <r>
      <t xml:space="preserve">   Provisão p/ Desvalorização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e de Contingencias</t>
    </r>
  </si>
  <si>
    <r>
      <t xml:space="preserve">   Despesas Tributárias</t>
    </r>
    <r>
      <rPr>
        <b/>
        <sz val="12"/>
        <color theme="1"/>
        <rFont val="Arial"/>
        <family val="2"/>
      </rPr>
      <t xml:space="preserve"> </t>
    </r>
  </si>
  <si>
    <r>
      <t xml:space="preserve">   Outras Despesas Operacionais</t>
    </r>
    <r>
      <rPr>
        <b/>
        <sz val="12"/>
        <color theme="1"/>
        <rFont val="Arial"/>
        <family val="2"/>
      </rPr>
      <t xml:space="preserve"> </t>
    </r>
  </si>
  <si>
    <r>
      <t>CONTADORA -</t>
    </r>
    <r>
      <rPr>
        <sz val="12"/>
        <rFont val="Arial"/>
        <family val="2"/>
      </rPr>
      <t xml:space="preserve"> CRC/GO 008031/O-0</t>
    </r>
  </si>
  <si>
    <r>
      <t>ADONÍDIO NETO VIEIRA JÚNIOR -</t>
    </r>
    <r>
      <rPr>
        <b/>
        <sz val="12"/>
        <rFont val="Arial"/>
        <family val="2"/>
      </rPr>
      <t xml:space="preserve"> Membro</t>
    </r>
  </si>
  <si>
    <r>
      <t>VÂNIA APARECIDA DA SILVEIRA -</t>
    </r>
    <r>
      <rPr>
        <b/>
        <sz val="12"/>
        <rFont val="Arial"/>
        <family val="2"/>
      </rPr>
      <t xml:space="preserve"> Membro</t>
    </r>
  </si>
  <si>
    <t>NOTAS</t>
  </si>
  <si>
    <t>EXPLICATIVAS</t>
  </si>
  <si>
    <t>Nota 5 e) e 14</t>
  </si>
  <si>
    <t>LUCAS FERNANDES DE ANDRADE</t>
  </si>
  <si>
    <r>
      <t>FABRÍCIO BORGES AMARAL -</t>
    </r>
    <r>
      <rPr>
        <b/>
        <sz val="12"/>
        <rFont val="Arial"/>
        <family val="2"/>
      </rPr>
      <t xml:space="preserve"> Membro</t>
    </r>
  </si>
  <si>
    <t>Goiânia, 15 de fevereiro de 2024</t>
  </si>
  <si>
    <r>
      <t xml:space="preserve">DEMONSTRAÇÃO DOS RESULTADOS DOS EXERCÍCIOS </t>
    </r>
    <r>
      <rPr>
        <sz val="12"/>
        <color theme="1"/>
        <rFont val="Arial"/>
        <family val="2"/>
      </rPr>
      <t>FINDOS EM 31/12/2023 E 31/12/2022 E SEGUNDO SEMESTRE DE 2023</t>
    </r>
  </si>
  <si>
    <t>2° SEMESTRE DE. 2023</t>
  </si>
  <si>
    <t>8.1 (menos) 8.1.2 ; 8.1.7 e 8.1.8.30 e 8.1.9.55 mais 8.1.8.10/8.1.8.20/8.1.8.40/52/99</t>
  </si>
  <si>
    <t>8.1.7.69 ; 8.1.9.25;  8.1.9 30  e 8.1.9.33</t>
  </si>
  <si>
    <r>
      <t xml:space="preserve">ALAN FREITAS TAVARES - </t>
    </r>
    <r>
      <rPr>
        <b/>
        <sz val="12"/>
        <rFont val="Arial"/>
        <family val="2"/>
      </rPr>
      <t>Presidente</t>
    </r>
  </si>
  <si>
    <r>
      <t xml:space="preserve">NATÁLIA CALIMAN VIEIRA - </t>
    </r>
    <r>
      <rPr>
        <b/>
        <sz val="12"/>
        <rFont val="Arial"/>
        <family val="2"/>
      </rPr>
      <t>Membro</t>
    </r>
  </si>
  <si>
    <t>EURÍPEDES JOSÉ DO CARMO</t>
  </si>
  <si>
    <r>
      <t>EURÍPEDES JOSÉ DO CARMO -</t>
    </r>
    <r>
      <rPr>
        <b/>
        <sz val="12"/>
        <rFont val="Arial"/>
        <family val="2"/>
      </rPr>
      <t xml:space="preserve"> Vice-Presidente</t>
    </r>
  </si>
  <si>
    <t>Diretor  de Operações - Em substituição</t>
  </si>
  <si>
    <t>711 e 71920 e 7.1.9.80 (repasses\)</t>
  </si>
  <si>
    <r>
      <t xml:space="preserve">ALAN FARIAS TAVARES - </t>
    </r>
    <r>
      <rPr>
        <b/>
        <sz val="12"/>
        <rFont val="Arial"/>
        <family val="2"/>
      </rPr>
      <t>Presidente</t>
    </r>
  </si>
  <si>
    <t>DEMONSTRAÇÃO DOS RESULTADO DO PRIMEIRO TRIMESTRE  DE 2024</t>
  </si>
  <si>
    <t>TRIMESTRES</t>
  </si>
  <si>
    <t xml:space="preserve">LUCRO LÍQUIDO/PREJUIZO NO TRIMESTRE </t>
  </si>
  <si>
    <t>Goiânia, 28 DE JUNHO DE 2024</t>
  </si>
  <si>
    <t>DONALVAM MOREIRA DA COSTA MAIA</t>
  </si>
  <si>
    <t>PRIMEIRO TRIMESTRE</t>
  </si>
  <si>
    <t>CONTADORA</t>
  </si>
  <si>
    <t>CRC/GO 008031/O-0</t>
  </si>
  <si>
    <t>CONSELHO FISCAL</t>
  </si>
  <si>
    <t>VÂNIA APARECIDA DA SILVEIRA - Membro</t>
  </si>
  <si>
    <t>FABRÍCIO BORGES AMARAL - Membro</t>
  </si>
  <si>
    <r>
      <rPr>
        <sz val="12"/>
        <color theme="1"/>
        <rFont val="Arial"/>
        <family val="2"/>
      </rPr>
      <t>DEMONSTRAÇÃO DOS RESULTADO DO</t>
    </r>
    <r>
      <rPr>
        <b/>
        <sz val="12"/>
        <color theme="1"/>
        <rFont val="Arial"/>
        <family val="2"/>
      </rPr>
      <t xml:space="preserve"> TERCEIRO TRIMESTRE DE 2024</t>
    </r>
  </si>
  <si>
    <t>Diretor-Presidente - Em Substituição</t>
  </si>
  <si>
    <t>Diretor de Operações</t>
  </si>
  <si>
    <t>CÉSAR AUGUSTO SOTKEVICIENE MOURA</t>
  </si>
  <si>
    <t>WELLINGTON MATOS DE LIMA</t>
  </si>
  <si>
    <t>Goiânia, 11 de novembro de  2024</t>
  </si>
  <si>
    <t>3º TRIMESTRE</t>
  </si>
  <si>
    <t>VINICIUS DE CÉCILIO LUZ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</si>
</sst>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  <numFmt numFmtId="171" formatCode="0.0000"/>
  </numFmts>
  <fonts count="42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sz val="16"/>
      <color rgb="FFFF0000"/>
      <name val="Times New Roman"/>
      <family val="1"/>
    </font>
    <font>
      <sz val="16"/>
      <color theme="1"/>
      <name val="Times New Roman"/>
      <family val="1"/>
    </font>
    <font>
      <sz val="16"/>
      <color theme="3" tint="0.3999755851924192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Border="1"/>
    <xf numFmtId="164" fontId="24" fillId="0" borderId="3" xfId="0" applyNumberFormat="1" applyFont="1" applyBorder="1" applyAlignment="1">
      <alignment horizontal="right"/>
    </xf>
    <xf numFmtId="0" fontId="25" fillId="0" borderId="5" xfId="0" applyFont="1" applyBorder="1"/>
    <xf numFmtId="164" fontId="25" fillId="0" borderId="3" xfId="0" applyNumberFormat="1" applyFont="1" applyBorder="1" applyAlignment="1">
      <alignment horizontal="right"/>
    </xf>
    <xf numFmtId="167" fontId="24" fillId="0" borderId="3" xfId="0" applyNumberFormat="1" applyFont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Alignment="1">
      <alignment horizontal="righ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Border="1" applyAlignment="1">
      <alignment horizontal="right"/>
    </xf>
    <xf numFmtId="37" fontId="27" fillId="0" borderId="6" xfId="0" applyNumberFormat="1" applyFont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167" fontId="19" fillId="0" borderId="3" xfId="0" applyNumberFormat="1" applyFont="1" applyBorder="1" applyAlignment="1">
      <alignment horizontal="right"/>
    </xf>
    <xf numFmtId="169" fontId="24" fillId="0" borderId="3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right"/>
    </xf>
    <xf numFmtId="167" fontId="25" fillId="0" borderId="3" xfId="0" applyNumberFormat="1" applyFont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28" fillId="0" borderId="0" xfId="0" applyFont="1"/>
    <xf numFmtId="168" fontId="31" fillId="7" borderId="3" xfId="0" applyNumberFormat="1" applyFont="1" applyFill="1" applyBorder="1" applyAlignment="1">
      <alignment horizontal="right"/>
    </xf>
    <xf numFmtId="169" fontId="31" fillId="3" borderId="3" xfId="0" applyNumberFormat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3" fillId="0" borderId="0" xfId="0" applyFont="1" applyAlignment="1">
      <alignment wrapText="1"/>
    </xf>
    <xf numFmtId="0" fontId="33" fillId="3" borderId="0" xfId="0" applyFont="1" applyFill="1"/>
    <xf numFmtId="37" fontId="33" fillId="3" borderId="0" xfId="0" applyNumberFormat="1" applyFont="1" applyFill="1" applyAlignment="1">
      <alignment horizontal="right"/>
    </xf>
    <xf numFmtId="0" fontId="34" fillId="3" borderId="0" xfId="0" applyFont="1" applyFill="1"/>
    <xf numFmtId="165" fontId="2" fillId="3" borderId="0" xfId="0" applyNumberFormat="1" applyFont="1" applyFill="1" applyAlignment="1">
      <alignment horizontal="right"/>
    </xf>
    <xf numFmtId="0" fontId="34" fillId="3" borderId="0" xfId="0" applyFont="1" applyFill="1" applyAlignment="1">
      <alignment horizontal="right"/>
    </xf>
    <xf numFmtId="0" fontId="35" fillId="3" borderId="0" xfId="0" applyFont="1" applyFill="1"/>
    <xf numFmtId="0" fontId="35" fillId="3" borderId="0" xfId="0" applyFont="1" applyFill="1" applyAlignment="1">
      <alignment horizontal="right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14" fontId="35" fillId="3" borderId="4" xfId="0" applyNumberFormat="1" applyFont="1" applyFill="1" applyBorder="1" applyAlignment="1">
      <alignment horizontal="center"/>
    </xf>
    <xf numFmtId="0" fontId="36" fillId="3" borderId="5" xfId="0" applyFont="1" applyFill="1" applyBorder="1"/>
    <xf numFmtId="37" fontId="37" fillId="3" borderId="6" xfId="0" applyNumberFormat="1" applyFont="1" applyFill="1" applyBorder="1" applyAlignment="1">
      <alignment horizontal="right"/>
    </xf>
    <xf numFmtId="0" fontId="35" fillId="3" borderId="5" xfId="0" applyFont="1" applyFill="1" applyBorder="1"/>
    <xf numFmtId="0" fontId="36" fillId="3" borderId="5" xfId="0" applyFont="1" applyFill="1" applyBorder="1" applyAlignment="1">
      <alignment horizontal="left"/>
    </xf>
    <xf numFmtId="0" fontId="33" fillId="3" borderId="5" xfId="0" applyFont="1" applyFill="1" applyBorder="1"/>
    <xf numFmtId="0" fontId="34" fillId="3" borderId="5" xfId="0" applyFont="1" applyFill="1" applyBorder="1"/>
    <xf numFmtId="0" fontId="33" fillId="3" borderId="5" xfId="0" applyFont="1" applyFill="1" applyBorder="1" applyAlignment="1">
      <alignment horizontal="left"/>
    </xf>
    <xf numFmtId="0" fontId="34" fillId="3" borderId="5" xfId="0" applyFont="1" applyFill="1" applyBorder="1" applyAlignment="1">
      <alignment horizontal="lef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center"/>
    </xf>
    <xf numFmtId="165" fontId="36" fillId="3" borderId="6" xfId="0" applyNumberFormat="1" applyFont="1" applyFill="1" applyBorder="1" applyAlignment="1">
      <alignment horizontal="right"/>
    </xf>
    <xf numFmtId="37" fontId="35" fillId="3" borderId="6" xfId="0" applyNumberFormat="1" applyFont="1" applyFill="1" applyBorder="1" applyAlignment="1">
      <alignment horizontal="right"/>
    </xf>
    <xf numFmtId="167" fontId="35" fillId="3" borderId="3" xfId="0" applyNumberFormat="1" applyFont="1" applyFill="1" applyBorder="1" applyAlignment="1">
      <alignment horizontal="right"/>
    </xf>
    <xf numFmtId="164" fontId="35" fillId="3" borderId="3" xfId="0" applyNumberFormat="1" applyFont="1" applyFill="1" applyBorder="1" applyAlignment="1">
      <alignment horizontal="right"/>
    </xf>
    <xf numFmtId="167" fontId="36" fillId="3" borderId="3" xfId="0" applyNumberFormat="1" applyFont="1" applyFill="1" applyBorder="1" applyAlignment="1">
      <alignment horizontal="right"/>
    </xf>
    <xf numFmtId="164" fontId="36" fillId="3" borderId="3" xfId="0" applyNumberFormat="1" applyFont="1" applyFill="1" applyBorder="1" applyAlignment="1">
      <alignment horizontal="right"/>
    </xf>
    <xf numFmtId="167" fontId="33" fillId="3" borderId="3" xfId="0" applyNumberFormat="1" applyFont="1" applyFill="1" applyBorder="1" applyAlignment="1">
      <alignment horizontal="right"/>
    </xf>
    <xf numFmtId="164" fontId="33" fillId="3" borderId="3" xfId="0" applyNumberFormat="1" applyFont="1" applyFill="1" applyBorder="1" applyAlignment="1">
      <alignment horizontal="right"/>
    </xf>
    <xf numFmtId="167" fontId="34" fillId="3" borderId="3" xfId="0" applyNumberFormat="1" applyFont="1" applyFill="1" applyBorder="1" applyAlignment="1">
      <alignment horizontal="right"/>
    </xf>
    <xf numFmtId="164" fontId="34" fillId="3" borderId="3" xfId="0" applyNumberFormat="1" applyFont="1" applyFill="1" applyBorder="1" applyAlignment="1">
      <alignment horizontal="right"/>
    </xf>
    <xf numFmtId="169" fontId="34" fillId="3" borderId="3" xfId="1" applyNumberFormat="1" applyFont="1" applyFill="1" applyBorder="1" applyAlignment="1">
      <alignment horizontal="right"/>
    </xf>
    <xf numFmtId="169" fontId="34" fillId="3" borderId="3" xfId="0" applyNumberFormat="1" applyFont="1" applyFill="1" applyBorder="1" applyAlignment="1">
      <alignment horizontal="right"/>
    </xf>
    <xf numFmtId="0" fontId="36" fillId="3" borderId="1" xfId="0" applyFont="1" applyFill="1" applyBorder="1"/>
    <xf numFmtId="167" fontId="36" fillId="3" borderId="2" xfId="0" applyNumberFormat="1" applyFont="1" applyFill="1" applyBorder="1" applyAlignment="1">
      <alignment horizontal="right"/>
    </xf>
    <xf numFmtId="164" fontId="35" fillId="3" borderId="2" xfId="0" applyNumberFormat="1" applyFont="1" applyFill="1" applyBorder="1" applyAlignment="1">
      <alignment horizontal="right"/>
    </xf>
    <xf numFmtId="165" fontId="38" fillId="3" borderId="2" xfId="1" applyFont="1" applyFill="1" applyBorder="1" applyAlignment="1">
      <alignment horizontal="right"/>
    </xf>
    <xf numFmtId="0" fontId="35" fillId="3" borderId="5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center"/>
    </xf>
    <xf numFmtId="0" fontId="34" fillId="3" borderId="5" xfId="0" applyFont="1" applyFill="1" applyBorder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0" fontId="35" fillId="3" borderId="0" xfId="0" applyFont="1" applyFill="1" applyAlignment="1">
      <alignment horizontal="left"/>
    </xf>
    <xf numFmtId="170" fontId="31" fillId="3" borderId="3" xfId="0" applyNumberFormat="1" applyFont="1" applyFill="1" applyBorder="1" applyAlignment="1">
      <alignment horizontal="right"/>
    </xf>
    <xf numFmtId="0" fontId="29" fillId="3" borderId="0" xfId="0" applyFont="1" applyFill="1"/>
    <xf numFmtId="165" fontId="28" fillId="3" borderId="4" xfId="1" applyFont="1" applyFill="1" applyBorder="1"/>
    <xf numFmtId="165" fontId="32" fillId="0" borderId="4" xfId="0" applyNumberFormat="1" applyFont="1" applyBorder="1"/>
    <xf numFmtId="165" fontId="32" fillId="10" borderId="4" xfId="1" applyFont="1" applyFill="1" applyBorder="1"/>
    <xf numFmtId="165" fontId="31" fillId="10" borderId="4" xfId="1" applyFont="1" applyFill="1" applyBorder="1"/>
    <xf numFmtId="0" fontId="32" fillId="11" borderId="4" xfId="0" applyFont="1" applyFill="1" applyBorder="1"/>
    <xf numFmtId="165" fontId="32" fillId="11" borderId="4" xfId="1" applyFont="1" applyFill="1" applyBorder="1"/>
    <xf numFmtId="165" fontId="32" fillId="11" borderId="4" xfId="0" applyNumberFormat="1" applyFont="1" applyFill="1" applyBorder="1"/>
    <xf numFmtId="165" fontId="29" fillId="3" borderId="4" xfId="1" applyFont="1" applyFill="1" applyBorder="1"/>
    <xf numFmtId="165" fontId="39" fillId="10" borderId="4" xfId="1" applyFont="1" applyFill="1" applyBorder="1"/>
    <xf numFmtId="165" fontId="39" fillId="11" borderId="4" xfId="0" applyNumberFormat="1" applyFont="1" applyFill="1" applyBorder="1"/>
    <xf numFmtId="165" fontId="29" fillId="2" borderId="4" xfId="1" applyFont="1" applyFill="1" applyBorder="1"/>
    <xf numFmtId="165" fontId="40" fillId="10" borderId="4" xfId="1" applyFont="1" applyFill="1" applyBorder="1"/>
    <xf numFmtId="165" fontId="41" fillId="11" borderId="4" xfId="0" applyNumberFormat="1" applyFont="1" applyFill="1" applyBorder="1"/>
    <xf numFmtId="0" fontId="28" fillId="10" borderId="4" xfId="0" applyFont="1" applyFill="1" applyBorder="1"/>
    <xf numFmtId="0" fontId="29" fillId="10" borderId="4" xfId="0" applyFont="1" applyFill="1" applyBorder="1"/>
    <xf numFmtId="0" fontId="28" fillId="3" borderId="9" xfId="0" applyFont="1" applyFill="1" applyBorder="1"/>
    <xf numFmtId="0" fontId="29" fillId="0" borderId="9" xfId="0" applyFont="1" applyBorder="1"/>
    <xf numFmtId="0" fontId="28" fillId="11" borderId="11" xfId="0" applyFont="1" applyFill="1" applyBorder="1"/>
    <xf numFmtId="0" fontId="29" fillId="11" borderId="11" xfId="0" applyFont="1" applyFill="1" applyBorder="1"/>
    <xf numFmtId="165" fontId="30" fillId="10" borderId="4" xfId="1" applyFont="1" applyFill="1" applyBorder="1" applyAlignment="1">
      <alignment horizontal="right"/>
    </xf>
    <xf numFmtId="165" fontId="31" fillId="11" borderId="4" xfId="1" applyFont="1" applyFill="1" applyBorder="1" applyAlignment="1">
      <alignment horizontal="right"/>
    </xf>
    <xf numFmtId="165" fontId="40" fillId="11" borderId="4" xfId="0" applyNumberFormat="1" applyFont="1" applyFill="1" applyBorder="1"/>
    <xf numFmtId="165" fontId="28" fillId="3" borderId="4" xfId="1" applyFont="1" applyFill="1" applyBorder="1" applyAlignment="1">
      <alignment horizontal="right"/>
    </xf>
    <xf numFmtId="165" fontId="28" fillId="12" borderId="4" xfId="1" applyFont="1" applyFill="1" applyBorder="1"/>
    <xf numFmtId="165" fontId="40" fillId="2" borderId="4" xfId="1" applyFont="1" applyFill="1" applyBorder="1"/>
    <xf numFmtId="165" fontId="31" fillId="12" borderId="4" xfId="1" applyFont="1" applyFill="1" applyBorder="1"/>
    <xf numFmtId="165" fontId="40" fillId="3" borderId="4" xfId="1" applyFont="1" applyFill="1" applyBorder="1"/>
    <xf numFmtId="0" fontId="36" fillId="3" borderId="0" xfId="0" quotePrefix="1" applyFont="1" applyFill="1" applyAlignment="1">
      <alignment horizontal="left" vertical="center"/>
    </xf>
    <xf numFmtId="171" fontId="3" fillId="0" borderId="0" xfId="0" applyNumberFormat="1" applyFont="1"/>
    <xf numFmtId="0" fontId="36" fillId="3" borderId="0" xfId="0" applyFont="1" applyFill="1"/>
    <xf numFmtId="14" fontId="35" fillId="3" borderId="4" xfId="0" applyNumberFormat="1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 vertical="center"/>
    </xf>
    <xf numFmtId="0" fontId="35" fillId="3" borderId="11" xfId="0" applyFont="1" applyFill="1" applyBorder="1" applyAlignment="1">
      <alignment horizontal="center" vertical="center"/>
    </xf>
    <xf numFmtId="165" fontId="3" fillId="0" borderId="4" xfId="1" applyFont="1" applyBorder="1"/>
    <xf numFmtId="165" fontId="34" fillId="3" borderId="3" xfId="1" applyFont="1" applyFill="1" applyBorder="1" applyAlignment="1">
      <alignment horizontal="right"/>
    </xf>
    <xf numFmtId="0" fontId="35" fillId="3" borderId="4" xfId="0" applyFont="1" applyFill="1" applyBorder="1" applyAlignment="1">
      <alignment horizontal="right"/>
    </xf>
    <xf numFmtId="164" fontId="35" fillId="3" borderId="4" xfId="0" applyNumberFormat="1" applyFont="1" applyFill="1" applyBorder="1" applyAlignment="1">
      <alignment horizontal="right"/>
    </xf>
    <xf numFmtId="0" fontId="36" fillId="3" borderId="4" xfId="0" applyFont="1" applyFill="1" applyBorder="1" applyAlignment="1">
      <alignment horizontal="left"/>
    </xf>
    <xf numFmtId="164" fontId="36" fillId="3" borderId="4" xfId="0" applyNumberFormat="1" applyFont="1" applyFill="1" applyBorder="1" applyAlignment="1">
      <alignment horizontal="right"/>
    </xf>
    <xf numFmtId="0" fontId="34" fillId="3" borderId="4" xfId="0" applyFont="1" applyFill="1" applyBorder="1"/>
    <xf numFmtId="0" fontId="33" fillId="3" borderId="4" xfId="0" applyFont="1" applyFill="1" applyBorder="1" applyAlignment="1">
      <alignment horizontal="left"/>
    </xf>
    <xf numFmtId="164" fontId="33" fillId="3" borderId="4" xfId="0" applyNumberFormat="1" applyFont="1" applyFill="1" applyBorder="1" applyAlignment="1">
      <alignment horizontal="right"/>
    </xf>
    <xf numFmtId="0" fontId="33" fillId="3" borderId="4" xfId="0" applyFont="1" applyFill="1" applyBorder="1"/>
    <xf numFmtId="167" fontId="36" fillId="3" borderId="4" xfId="0" applyNumberFormat="1" applyFont="1" applyFill="1" applyBorder="1" applyAlignment="1">
      <alignment horizontal="right"/>
    </xf>
    <xf numFmtId="0" fontId="34" fillId="9" borderId="4" xfId="0" applyFont="1" applyFill="1" applyBorder="1"/>
    <xf numFmtId="164" fontId="35" fillId="9" borderId="4" xfId="0" applyNumberFormat="1" applyFont="1" applyFill="1" applyBorder="1" applyAlignment="1">
      <alignment horizontal="right"/>
    </xf>
    <xf numFmtId="0" fontId="35" fillId="9" borderId="4" xfId="0" applyFont="1" applyFill="1" applyBorder="1"/>
    <xf numFmtId="167" fontId="34" fillId="9" borderId="4" xfId="0" applyNumberFormat="1" applyFont="1" applyFill="1" applyBorder="1" applyAlignment="1">
      <alignment horizontal="right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4" fillId="3" borderId="9" xfId="0" applyFont="1" applyFill="1" applyBorder="1" applyAlignment="1">
      <alignment horizontal="center" vertical="center"/>
    </xf>
    <xf numFmtId="0" fontId="34" fillId="3" borderId="10" xfId="0" applyFont="1" applyFill="1" applyBorder="1" applyAlignment="1">
      <alignment horizontal="center" vertical="center"/>
    </xf>
    <xf numFmtId="0" fontId="34" fillId="3" borderId="11" xfId="0" applyFont="1" applyFill="1" applyBorder="1" applyAlignment="1">
      <alignment horizontal="center" vertical="center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35" fillId="3" borderId="6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166" fontId="35" fillId="3" borderId="4" xfId="0" applyNumberFormat="1" applyFont="1" applyFill="1" applyBorder="1" applyAlignment="1">
      <alignment horizontal="center"/>
    </xf>
    <xf numFmtId="0" fontId="36" fillId="3" borderId="7" xfId="0" applyFont="1" applyFill="1" applyBorder="1" applyAlignment="1">
      <alignment horizontal="righ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top"/>
    </xf>
    <xf numFmtId="0" fontId="35" fillId="0" borderId="0" xfId="0" applyFont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/>
    <xf numFmtId="0" fontId="35" fillId="3" borderId="7" xfId="0" applyFont="1" applyFill="1" applyBorder="1" applyAlignment="1">
      <alignment horizontal="right"/>
    </xf>
    <xf numFmtId="0" fontId="35" fillId="3" borderId="7" xfId="0" applyFont="1" applyFill="1" applyBorder="1" applyAlignment="1">
      <alignment horizontal="center" vertical="center"/>
    </xf>
    <xf numFmtId="0" fontId="35" fillId="3" borderId="12" xfId="0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 vertical="center"/>
    </xf>
    <xf numFmtId="0" fontId="35" fillId="3" borderId="11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5300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92F090E4-94F6-43E2-9831-58F42031E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31E69EDA-9B2F-4AA7-BA4D-2A28E6FB1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2125" cy="1060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160812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F5E7CCFA-2B48-4E04-B087-00B764DFA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12700</xdr:rowOff>
    </xdr:from>
    <xdr:to>
      <xdr:col>4</xdr:col>
      <xdr:colOff>9896</xdr:colOff>
      <xdr:row>6</xdr:row>
      <xdr:rowOff>113970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C61C5E99-87A9-4307-A5BD-D1509E70B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2125" cy="1060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160812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F99E458E-1BCC-43A5-B970-1D344053C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3376"/>
        </a:xfrm>
        <a:prstGeom prst="rect">
          <a:avLst/>
        </a:prstGeom>
      </xdr:spPr>
    </xdr:pic>
    <xdr:clientData/>
  </xdr:twoCellAnchor>
  <xdr:twoCellAnchor editAs="oneCell">
    <xdr:from>
      <xdr:col>3</xdr:col>
      <xdr:colOff>408213</xdr:colOff>
      <xdr:row>6</xdr:row>
      <xdr:rowOff>113969</xdr:rowOff>
    </xdr:from>
    <xdr:to>
      <xdr:col>4</xdr:col>
      <xdr:colOff>554179</xdr:colOff>
      <xdr:row>9</xdr:row>
      <xdr:rowOff>710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1BEE52F4-EDD0-49CE-B6C9-3486F698E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10390908" y="1239651"/>
          <a:ext cx="752103" cy="4433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160812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3A14681E-4DF3-4102-B518-981388258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3376"/>
        </a:xfrm>
        <a:prstGeom prst="rect">
          <a:avLst/>
        </a:prstGeom>
      </xdr:spPr>
    </xdr:pic>
    <xdr:clientData/>
  </xdr:twoCellAnchor>
  <xdr:twoCellAnchor editAs="oneCell">
    <xdr:from>
      <xdr:col>1</xdr:col>
      <xdr:colOff>1001981</xdr:colOff>
      <xdr:row>1</xdr:row>
      <xdr:rowOff>99290</xdr:rowOff>
    </xdr:from>
    <xdr:to>
      <xdr:col>2</xdr:col>
      <xdr:colOff>0</xdr:colOff>
      <xdr:row>7</xdr:row>
      <xdr:rowOff>103013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EB29DCD4-C05A-4561-8CCB-51A79C2A1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4903" y="284842"/>
          <a:ext cx="1905000" cy="1129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97" t="s">
        <v>53</v>
      </c>
      <c r="B6" s="197"/>
      <c r="C6" s="197"/>
      <c r="D6" s="197"/>
    </row>
    <row r="7" spans="1:11" s="1" customFormat="1" ht="18" customHeight="1" x14ac:dyDescent="0.2">
      <c r="A7" s="197"/>
      <c r="B7" s="197"/>
      <c r="C7" s="197"/>
      <c r="D7" s="197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8"/>
      <c r="D12" s="59" t="s">
        <v>18</v>
      </c>
    </row>
    <row r="13" spans="1:11" s="1" customFormat="1" ht="15" x14ac:dyDescent="0.25">
      <c r="A13" s="201" t="s">
        <v>2</v>
      </c>
      <c r="B13" s="199" t="s">
        <v>68</v>
      </c>
      <c r="C13" s="198" t="s">
        <v>16</v>
      </c>
      <c r="D13" s="198"/>
      <c r="J13" s="20"/>
    </row>
    <row r="14" spans="1:11" s="1" customFormat="1" ht="15" x14ac:dyDescent="0.25">
      <c r="A14" s="202"/>
      <c r="B14" s="200"/>
      <c r="C14" s="80">
        <v>43830</v>
      </c>
      <c r="D14" s="80">
        <v>43465</v>
      </c>
      <c r="E14" s="32" t="s">
        <v>20</v>
      </c>
      <c r="F14" s="65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7"/>
      <c r="C15" s="72"/>
      <c r="D15" s="73"/>
      <c r="E15" s="24"/>
      <c r="F15" s="66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1">
        <f>D17+D18</f>
        <v>17175</v>
      </c>
      <c r="E16" s="61">
        <f>SUM(E17:E18)</f>
        <v>8643548.7800000012</v>
      </c>
      <c r="F16" s="67">
        <f>SUM(F17:F18)</f>
        <v>8531325.2400000002</v>
      </c>
      <c r="G16" s="13">
        <f>SUM(G17:G18)</f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78">
        <f>F17/1000</f>
        <v>5701.6756500000001</v>
      </c>
      <c r="C17" s="51">
        <f>G17/1000</f>
        <v>11495.152690000001</v>
      </c>
      <c r="D17" s="82">
        <v>11495</v>
      </c>
      <c r="E17" s="62">
        <v>5793477.04</v>
      </c>
      <c r="F17" s="68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78">
        <f>F18/1000</f>
        <v>2829.64959</v>
      </c>
      <c r="C18" s="51">
        <f>G18/1000</f>
        <v>5679.7213300000003</v>
      </c>
      <c r="D18" s="82">
        <v>5680</v>
      </c>
      <c r="E18" s="62">
        <v>2850071.74</v>
      </c>
      <c r="F18" s="68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78"/>
      <c r="C19" s="51"/>
      <c r="D19" s="74">
        <f>C19</f>
        <v>0</v>
      </c>
      <c r="E19" s="62"/>
      <c r="F19" s="69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1">
        <f>D21+D22</f>
        <v>-5291</v>
      </c>
      <c r="E20" s="62">
        <f>E21+E22</f>
        <v>-3662181.88</v>
      </c>
      <c r="F20" s="69">
        <f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78">
        <f>F21/1000</f>
        <v>-1591.6666200000002</v>
      </c>
      <c r="C21" s="51">
        <f>G21/1000</f>
        <v>-5204.0399800000005</v>
      </c>
      <c r="D21" s="82">
        <v>-5204</v>
      </c>
      <c r="E21" s="62">
        <v>-3612373.36</v>
      </c>
      <c r="F21" s="69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78">
        <f>F22/1000</f>
        <v>-37.470120000000001</v>
      </c>
      <c r="C22" s="51">
        <f>G22/1000</f>
        <v>-87.278639999999996</v>
      </c>
      <c r="D22" s="82">
        <v>-87</v>
      </c>
      <c r="E22" s="62">
        <v>-49808.52</v>
      </c>
      <c r="F22" s="69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78"/>
      <c r="C23" s="49"/>
      <c r="D23" s="74">
        <f>C23</f>
        <v>0</v>
      </c>
      <c r="E23" s="62"/>
      <c r="F23" s="69"/>
      <c r="G23" s="7">
        <f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1">
        <f>D16+D20</f>
        <v>11884</v>
      </c>
      <c r="E24" s="62">
        <f>E16+E20</f>
        <v>4981366.9000000013</v>
      </c>
      <c r="F24" s="69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78"/>
      <c r="C25" s="49"/>
      <c r="D25" s="74">
        <f>C25</f>
        <v>0</v>
      </c>
      <c r="E25" s="62"/>
      <c r="F25" s="69"/>
      <c r="G25" s="7">
        <f>E25+F25</f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1">
        <f>D27+D28+D29+D30+D31+D32</f>
        <v>-553</v>
      </c>
      <c r="E26" s="62">
        <f>E27+E28+E29+E30+E32+E31</f>
        <v>-1266217.0600000005</v>
      </c>
      <c r="F26" s="69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5">
        <v>6568</v>
      </c>
      <c r="C27" s="75">
        <f t="shared" ref="B27:C29" si="0">G27/1000</f>
        <v>12495.40005</v>
      </c>
      <c r="D27" s="82">
        <v>12495</v>
      </c>
      <c r="E27" s="62">
        <v>5927215.5499999998</v>
      </c>
      <c r="F27" s="68">
        <v>6568184.5</v>
      </c>
      <c r="G27" s="8">
        <f t="shared" ref="G27:G32" si="1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78">
        <f t="shared" si="0"/>
        <v>-9798.8701799999999</v>
      </c>
      <c r="C28" s="75">
        <f t="shared" si="0"/>
        <v>-17756.03557</v>
      </c>
      <c r="D28" s="82">
        <v>-17756</v>
      </c>
      <c r="E28" s="62">
        <v>-7957165.3899999997</v>
      </c>
      <c r="F28" s="69">
        <v>-9798870.1799999997</v>
      </c>
      <c r="G28" s="7">
        <f t="shared" si="1"/>
        <v>-17756035.57</v>
      </c>
      <c r="H28" s="14" t="s">
        <v>26</v>
      </c>
      <c r="J28" s="17">
        <v>2668</v>
      </c>
    </row>
    <row r="29" spans="1:11" ht="15" x14ac:dyDescent="0.25">
      <c r="A29" s="60" t="s">
        <v>62</v>
      </c>
      <c r="B29" s="78">
        <f t="shared" si="0"/>
        <v>-3228.9835699999999</v>
      </c>
      <c r="C29" s="75">
        <f t="shared" si="0"/>
        <v>-6738.1401899999992</v>
      </c>
      <c r="D29" s="82">
        <v>-6738</v>
      </c>
      <c r="E29" s="62">
        <v>-3509156.62</v>
      </c>
      <c r="F29" s="69">
        <v>-3228983.57</v>
      </c>
      <c r="G29" s="9">
        <f t="shared" si="1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78">
        <f t="shared" ref="B30:C32" si="2">F30/1000</f>
        <v>-42.844300000000004</v>
      </c>
      <c r="C30" s="75">
        <f t="shared" si="2"/>
        <v>-71.126689999999996</v>
      </c>
      <c r="D30" s="82">
        <v>-71</v>
      </c>
      <c r="E30" s="62">
        <v>-28282.39</v>
      </c>
      <c r="F30" s="69">
        <v>-42844.3</v>
      </c>
      <c r="G30" s="7">
        <f t="shared" si="1"/>
        <v>-71126.69</v>
      </c>
      <c r="H30" s="14" t="s">
        <v>27</v>
      </c>
      <c r="J30" s="16"/>
    </row>
    <row r="31" spans="1:11" ht="15" x14ac:dyDescent="0.25">
      <c r="A31" s="47" t="s">
        <v>64</v>
      </c>
      <c r="B31" s="78">
        <f t="shared" si="2"/>
        <v>9509.8239200000007</v>
      </c>
      <c r="C31" s="75">
        <f t="shared" si="2"/>
        <v>16296.866189999999</v>
      </c>
      <c r="D31" s="82">
        <v>16297</v>
      </c>
      <c r="E31" s="62">
        <v>6787042.2699999996</v>
      </c>
      <c r="F31" s="68">
        <v>9509823.9199999999</v>
      </c>
      <c r="G31" s="8">
        <f t="shared" si="1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78">
        <f t="shared" si="2"/>
        <v>-2294.0449600000002</v>
      </c>
      <c r="C32" s="75">
        <f t="shared" si="2"/>
        <v>-4779.9154399999998</v>
      </c>
      <c r="D32" s="82">
        <v>-4780</v>
      </c>
      <c r="E32" s="62">
        <v>-2485870.48</v>
      </c>
      <c r="F32" s="69">
        <v>-2294044.96</v>
      </c>
      <c r="G32" s="7">
        <f t="shared" si="1"/>
        <v>-4779915.4399999995</v>
      </c>
      <c r="H32" s="21" t="s">
        <v>32</v>
      </c>
      <c r="J32" s="17"/>
    </row>
    <row r="33" spans="1:10" ht="15" x14ac:dyDescent="0.25">
      <c r="A33" s="45"/>
      <c r="B33" s="78"/>
      <c r="C33" s="49"/>
      <c r="D33" s="74">
        <f>C33</f>
        <v>0</v>
      </c>
      <c r="E33" s="62"/>
      <c r="F33" s="69"/>
      <c r="G33" s="7">
        <f>E33+F33</f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1">
        <f>D24+D26</f>
        <v>11331</v>
      </c>
      <c r="E34" s="62">
        <f>E24+E26</f>
        <v>3715149.8400000008</v>
      </c>
      <c r="F34" s="69">
        <f>F24+F26</f>
        <v>7615453.9100000001</v>
      </c>
      <c r="G34" s="6">
        <f>G24+G26</f>
        <v>11330603.750000004</v>
      </c>
      <c r="H34" s="14"/>
      <c r="J34" s="17"/>
    </row>
    <row r="35" spans="1:10" ht="12" customHeight="1" x14ac:dyDescent="0.25">
      <c r="A35" s="50"/>
      <c r="B35" s="78"/>
      <c r="C35" s="51"/>
      <c r="D35" s="81">
        <f>C35</f>
        <v>0</v>
      </c>
      <c r="E35" s="62"/>
      <c r="F35" s="69"/>
      <c r="G35" s="7">
        <f>E35+F35</f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1">
        <v>-119</v>
      </c>
      <c r="E36" s="62">
        <v>-18.22</v>
      </c>
      <c r="F36" s="69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78"/>
      <c r="C37" s="51"/>
      <c r="D37" s="74">
        <f>C37</f>
        <v>0</v>
      </c>
      <c r="E37" s="62"/>
      <c r="F37" s="69"/>
      <c r="G37" s="7">
        <f>E37+F37</f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1">
        <f>D34+D36</f>
        <v>11212</v>
      </c>
      <c r="E38" s="62">
        <f>E34+E36</f>
        <v>3715131.6200000006</v>
      </c>
      <c r="F38" s="69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1">
        <f>C39</f>
        <v>0</v>
      </c>
      <c r="E39" s="62"/>
      <c r="F39" s="69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1">
        <f>D41+D42+D43+D44</f>
        <v>-4235</v>
      </c>
      <c r="E40" s="62">
        <f>E41+E42+E43+E44</f>
        <v>-1895141.77</v>
      </c>
      <c r="F40" s="69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78">
        <f>F41/1000-1</f>
        <v>-7.38293</v>
      </c>
      <c r="C41" s="51">
        <f>G41/1000-1</f>
        <v>-7.38293</v>
      </c>
      <c r="D41" s="82">
        <v>-7</v>
      </c>
      <c r="E41" s="62">
        <v>0</v>
      </c>
      <c r="F41" s="68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78">
        <f t="shared" ref="B42:C44" si="3">F42/1000</f>
        <v>-6.70634</v>
      </c>
      <c r="C42" s="51">
        <f>G42/1000</f>
        <v>-6.70634</v>
      </c>
      <c r="D42" s="82">
        <v>-7</v>
      </c>
      <c r="E42" s="62">
        <v>0</v>
      </c>
      <c r="F42" s="68">
        <v>-6706.34</v>
      </c>
      <c r="G42" s="7">
        <f>E42+F42</f>
        <v>-6706.34</v>
      </c>
      <c r="H42" s="14"/>
      <c r="J42" s="17"/>
    </row>
    <row r="43" spans="1:10" ht="12.75" customHeight="1" x14ac:dyDescent="0.25">
      <c r="A43" s="45" t="s">
        <v>67</v>
      </c>
      <c r="B43" s="78">
        <f t="shared" si="3"/>
        <v>-1292.4268500000001</v>
      </c>
      <c r="C43" s="51">
        <f t="shared" si="3"/>
        <v>-2345.2833900000001</v>
      </c>
      <c r="D43" s="82">
        <v>-2345</v>
      </c>
      <c r="E43" s="62">
        <v>-1052856.54</v>
      </c>
      <c r="F43" s="68">
        <v>-1292426.8500000001</v>
      </c>
      <c r="G43" s="7">
        <f>E43+F43</f>
        <v>-2345283.39</v>
      </c>
      <c r="H43" s="14"/>
      <c r="J43" s="17"/>
    </row>
    <row r="44" spans="1:10" ht="15" x14ac:dyDescent="0.25">
      <c r="A44" s="45" t="s">
        <v>66</v>
      </c>
      <c r="B44" s="78">
        <f t="shared" si="3"/>
        <v>-1033.94148</v>
      </c>
      <c r="C44" s="51">
        <f t="shared" si="3"/>
        <v>-1876.2267099999999</v>
      </c>
      <c r="D44" s="82">
        <v>-1876</v>
      </c>
      <c r="E44" s="62">
        <v>-842285.23</v>
      </c>
      <c r="F44" s="69">
        <v>-1033941.48</v>
      </c>
      <c r="G44" s="7">
        <f>E44+F44</f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4">B38+B40</f>
        <v>5156.5221099999999</v>
      </c>
      <c r="C45" s="52">
        <f t="shared" si="4"/>
        <v>6977.4006300000001</v>
      </c>
      <c r="D45" s="81">
        <f t="shared" si="4"/>
        <v>6977</v>
      </c>
      <c r="E45" s="63">
        <f t="shared" si="4"/>
        <v>1819989.8500000006</v>
      </c>
      <c r="F45" s="70">
        <f t="shared" si="4"/>
        <v>5156706.6099999994</v>
      </c>
      <c r="G45" s="7">
        <f t="shared" si="4"/>
        <v>6976696.46</v>
      </c>
      <c r="H45" s="14"/>
    </row>
    <row r="46" spans="1:10" ht="21" customHeight="1" x14ac:dyDescent="0.25">
      <c r="A46" s="46" t="s">
        <v>9</v>
      </c>
      <c r="B46" s="78">
        <f>F46/1000</f>
        <v>-1820</v>
      </c>
      <c r="C46" s="51">
        <v>-1820</v>
      </c>
      <c r="D46" s="82">
        <v>-1820</v>
      </c>
      <c r="E46" s="63">
        <v>0</v>
      </c>
      <c r="F46" s="70">
        <v>-1820000</v>
      </c>
      <c r="G46" s="7">
        <f>E46+F46</f>
        <v>-1820000</v>
      </c>
      <c r="H46" s="14" t="s">
        <v>29</v>
      </c>
    </row>
    <row r="47" spans="1:10" ht="21" customHeight="1" x14ac:dyDescent="0.25">
      <c r="A47" s="53" t="s">
        <v>13</v>
      </c>
      <c r="B47" s="79">
        <v>3.7900000000000003E-2</v>
      </c>
      <c r="C47" s="76">
        <v>4.5499999999999999E-2</v>
      </c>
      <c r="D47" s="83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1"/>
      <c r="E48" s="26"/>
    </row>
    <row r="49" spans="1:8" ht="11.25" customHeight="1" x14ac:dyDescent="0.25">
      <c r="A49" s="196" t="s">
        <v>47</v>
      </c>
      <c r="B49" s="196"/>
      <c r="C49" s="196"/>
      <c r="D49" s="196"/>
      <c r="E49" s="41"/>
      <c r="H49" s="64">
        <v>3167189.69</v>
      </c>
    </row>
    <row r="50" spans="1:8" ht="14.25" customHeight="1" x14ac:dyDescent="0.25">
      <c r="A50" s="37" t="s">
        <v>12</v>
      </c>
      <c r="B50" s="42"/>
      <c r="C50" s="191"/>
      <c r="D50" s="191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94" t="s">
        <v>48</v>
      </c>
      <c r="C52" s="194"/>
      <c r="D52" s="194"/>
      <c r="E52" s="194"/>
    </row>
    <row r="53" spans="1:8" ht="10.5" customHeight="1" x14ac:dyDescent="0.25">
      <c r="A53" s="36" t="s">
        <v>21</v>
      </c>
      <c r="B53" s="194" t="s">
        <v>52</v>
      </c>
      <c r="C53" s="194"/>
      <c r="D53" s="194"/>
      <c r="E53" s="194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91" t="s">
        <v>38</v>
      </c>
      <c r="C55" s="191"/>
      <c r="D55" s="191"/>
    </row>
    <row r="56" spans="1:8" ht="11.25" customHeight="1" x14ac:dyDescent="0.25">
      <c r="A56" s="36" t="s">
        <v>49</v>
      </c>
      <c r="B56" s="194"/>
      <c r="C56" s="194"/>
      <c r="D56" s="194"/>
    </row>
    <row r="57" spans="1:8" ht="18" customHeight="1" x14ac:dyDescent="0.25">
      <c r="A57" s="36"/>
      <c r="B57" s="194" t="s">
        <v>55</v>
      </c>
      <c r="C57" s="194"/>
      <c r="D57" s="194"/>
    </row>
    <row r="58" spans="1:8" ht="12" customHeight="1" x14ac:dyDescent="0.25">
      <c r="A58" s="36"/>
      <c r="B58" s="195" t="s">
        <v>40</v>
      </c>
      <c r="C58" s="195"/>
      <c r="D58" s="195"/>
    </row>
    <row r="59" spans="1:8" ht="10.5" customHeight="1" x14ac:dyDescent="0.25">
      <c r="A59" s="37"/>
      <c r="B59" s="192" t="s">
        <v>56</v>
      </c>
      <c r="C59" s="192"/>
      <c r="D59" s="192"/>
    </row>
    <row r="60" spans="1:8" ht="11.25" customHeight="1" x14ac:dyDescent="0.25">
      <c r="A60" s="36"/>
      <c r="B60" s="192"/>
      <c r="C60" s="192"/>
      <c r="D60" s="192"/>
    </row>
    <row r="61" spans="1:8" ht="11.25" customHeight="1" x14ac:dyDescent="0.25">
      <c r="A61" s="191" t="s">
        <v>39</v>
      </c>
      <c r="B61" s="191"/>
      <c r="C61" s="191"/>
      <c r="D61" s="191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94" t="s">
        <v>50</v>
      </c>
      <c r="C64" s="194"/>
      <c r="D64" s="194"/>
    </row>
    <row r="65" spans="1:9" ht="15" x14ac:dyDescent="0.25">
      <c r="A65" s="39" t="s">
        <v>42</v>
      </c>
      <c r="B65" s="193" t="s">
        <v>54</v>
      </c>
      <c r="C65" s="193"/>
      <c r="D65" s="193"/>
    </row>
    <row r="66" spans="1:9" ht="15" x14ac:dyDescent="0.25">
      <c r="A66" s="40" t="s">
        <v>57</v>
      </c>
      <c r="B66" s="193"/>
      <c r="C66" s="193"/>
      <c r="D66" s="193"/>
    </row>
    <row r="67" spans="1:9" x14ac:dyDescent="0.2">
      <c r="A67" s="34"/>
      <c r="G67" s="190"/>
      <c r="H67" s="190"/>
      <c r="I67" s="190"/>
    </row>
  </sheetData>
  <mergeCells count="18">
    <mergeCell ref="A49:D49"/>
    <mergeCell ref="A6:D7"/>
    <mergeCell ref="C13:D13"/>
    <mergeCell ref="B13:B14"/>
    <mergeCell ref="A13:A14"/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showGridLines="0" topLeftCell="A10" zoomScale="77" zoomScaleNormal="77" zoomScaleSheetLayoutView="77" workbookViewId="0">
      <selection activeCell="A33" sqref="A33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204" t="s">
        <v>112</v>
      </c>
      <c r="B10" s="205"/>
      <c r="C10" s="205"/>
      <c r="D10" s="205"/>
      <c r="E10" s="206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207" t="s">
        <v>2</v>
      </c>
      <c r="B12" s="97" t="s">
        <v>106</v>
      </c>
      <c r="C12" s="209" t="s">
        <v>113</v>
      </c>
      <c r="D12" s="211" t="s">
        <v>16</v>
      </c>
      <c r="E12" s="211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208"/>
      <c r="B13" s="98" t="s">
        <v>107</v>
      </c>
      <c r="C13" s="210"/>
      <c r="D13" s="99">
        <v>45291</v>
      </c>
      <c r="E13" s="99">
        <v>44926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19505.528830000003</v>
      </c>
      <c r="D15" s="116">
        <f>D16+D17+D18</f>
        <v>40310.048580000002</v>
      </c>
      <c r="E15" s="116">
        <f>E16+E17+E18</f>
        <v>39717</v>
      </c>
      <c r="F15" s="164">
        <f>SUM(F16:F17)</f>
        <v>20804519.75</v>
      </c>
      <c r="G15" s="161">
        <f>SUM(G16:G17)</f>
        <v>19505528.829999998</v>
      </c>
      <c r="H15" s="162">
        <f>SUM(H16:H17)</f>
        <v>40310048.579999998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12113.033660000001</v>
      </c>
      <c r="D16" s="118">
        <f>H16/1000</f>
        <v>24900.3897</v>
      </c>
      <c r="E16" s="118">
        <v>28499</v>
      </c>
      <c r="F16" s="152">
        <v>12787356.039999999</v>
      </c>
      <c r="G16" s="166">
        <v>12113033.66</v>
      </c>
      <c r="H16" s="163">
        <f>G16+F16</f>
        <v>24900389.699999999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7392.4951700000001</v>
      </c>
      <c r="D17" s="118">
        <f>H17/1000</f>
        <v>15409.658879999999</v>
      </c>
      <c r="E17" s="118">
        <v>11218</v>
      </c>
      <c r="F17" s="152">
        <v>8017163.71</v>
      </c>
      <c r="G17" s="166">
        <v>7392495.1699999999</v>
      </c>
      <c r="H17" s="163">
        <f>G17+F17</f>
        <v>15409658.879999999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-6004.5556799999995</v>
      </c>
      <c r="D19" s="122">
        <f t="shared" si="0"/>
        <v>-22670.205190000001</v>
      </c>
      <c r="E19" s="116">
        <f t="shared" si="0"/>
        <v>-19705</v>
      </c>
      <c r="F19" s="142">
        <f t="shared" si="0"/>
        <v>-16665649.51</v>
      </c>
      <c r="G19" s="144">
        <f t="shared" si="0"/>
        <v>-6004555.6799999997</v>
      </c>
      <c r="H19" s="147">
        <f t="shared" si="0"/>
        <v>-22670205.190000001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-3802.4828399999997</v>
      </c>
      <c r="D20" s="120">
        <f t="shared" si="1"/>
        <v>-7516.0856099999992</v>
      </c>
      <c r="E20" s="120">
        <v>-13236</v>
      </c>
      <c r="F20" s="165">
        <v>-3713602.77</v>
      </c>
      <c r="G20" s="167">
        <v>-3802482.84</v>
      </c>
      <c r="H20" s="151">
        <f>F20+G20</f>
        <v>-7516085.6099999994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-3.5403899999999999</v>
      </c>
      <c r="D21" s="120">
        <f t="shared" si="1"/>
        <v>-10393.295960000001</v>
      </c>
      <c r="E21" s="120">
        <v>-55</v>
      </c>
      <c r="F21" s="165">
        <v>-10389755.57</v>
      </c>
      <c r="G21" s="167">
        <v>-3540.39</v>
      </c>
      <c r="H21" s="151">
        <f>F21+G21</f>
        <v>-10393295.960000001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-2198.5324500000002</v>
      </c>
      <c r="D22" s="120">
        <f t="shared" si="1"/>
        <v>-4760.8236200000001</v>
      </c>
      <c r="E22" s="120">
        <v>-6414</v>
      </c>
      <c r="F22" s="165">
        <v>-2562291.17</v>
      </c>
      <c r="G22" s="167">
        <v>-2198532.4500000002</v>
      </c>
      <c r="H22" s="151">
        <f>F22+G22</f>
        <v>-4760823.62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13500.973150000003</v>
      </c>
      <c r="D23" s="122">
        <f>D15+D19</f>
        <v>17639.843390000002</v>
      </c>
      <c r="E23" s="116">
        <f>E15+E19</f>
        <v>20012</v>
      </c>
      <c r="F23" s="142">
        <f>F15+F19</f>
        <v>4138870.24</v>
      </c>
      <c r="G23" s="144">
        <f>G15+G19</f>
        <v>13500973.149999999</v>
      </c>
      <c r="H23" s="148">
        <f>F23+G23</f>
        <v>17639843.390000001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192.06332999999722</v>
      </c>
      <c r="D25" s="122">
        <f>D26+D27+D28+D29+D30+D31</f>
        <v>-10351.176944999997</v>
      </c>
      <c r="E25" s="116">
        <f>E26+E27+E28+E29+E30+E31</f>
        <v>-14385</v>
      </c>
      <c r="F25" s="142">
        <f>F26+F27+F28+F29+F31+F30</f>
        <v>-10543240.274999999</v>
      </c>
      <c r="G25" s="144">
        <f>G26+G27+G28+G29+G31+G30</f>
        <v>192063.32999999821</v>
      </c>
      <c r="H25" s="148">
        <f>H26+H27+H28+H29+H30+H31</f>
        <v>-10351176.945000002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f t="shared" ref="C26:D31" si="2">G26/1000</f>
        <v>6309.3137400000005</v>
      </c>
      <c r="D26" s="117">
        <f t="shared" si="2"/>
        <v>12554.991410000001</v>
      </c>
      <c r="E26" s="117">
        <v>15376</v>
      </c>
      <c r="F26" s="152">
        <v>6245677.6699999999</v>
      </c>
      <c r="G26" s="166">
        <v>6309313.7400000002</v>
      </c>
      <c r="H26" s="154">
        <f t="shared" ref="H26:H31" si="3">F26+G26</f>
        <v>12554991.41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-16377.39164</v>
      </c>
      <c r="D27" s="117">
        <f t="shared" si="2"/>
        <v>-31914.271365000001</v>
      </c>
      <c r="E27" s="117">
        <v>-31041</v>
      </c>
      <c r="F27" s="165">
        <v>-15536879.725</v>
      </c>
      <c r="G27" s="167">
        <v>-16377391.640000001</v>
      </c>
      <c r="H27" s="151">
        <f t="shared" si="3"/>
        <v>-31914271.365000002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-3583.7367400000003</v>
      </c>
      <c r="D28" s="117">
        <f t="shared" si="2"/>
        <v>-7964.1660700000002</v>
      </c>
      <c r="E28" s="117">
        <v>-7814</v>
      </c>
      <c r="F28" s="165">
        <v>-4380429.33</v>
      </c>
      <c r="G28" s="167">
        <v>-3583736.74</v>
      </c>
      <c r="H28" s="151">
        <f t="shared" si="3"/>
        <v>-7964166.0700000003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-1628.1420600000001</v>
      </c>
      <c r="D29" s="117">
        <f t="shared" si="2"/>
        <v>-3095.4890700000001</v>
      </c>
      <c r="E29" s="117">
        <v>-3249</v>
      </c>
      <c r="F29" s="165">
        <v>-1467347.01</v>
      </c>
      <c r="G29" s="167">
        <v>-1628142.06</v>
      </c>
      <c r="H29" s="151">
        <f t="shared" si="3"/>
        <v>-3095489.0700000003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17559.743609999998</v>
      </c>
      <c r="D30" s="117">
        <f t="shared" si="2"/>
        <v>22300.731159999999</v>
      </c>
      <c r="E30" s="117">
        <v>12912</v>
      </c>
      <c r="F30" s="152">
        <v>4740987.55</v>
      </c>
      <c r="G30" s="153">
        <v>17559743.609999999</v>
      </c>
      <c r="H30" s="154">
        <f t="shared" si="3"/>
        <v>22300731.16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-2087.7235799999999</v>
      </c>
      <c r="D31" s="117">
        <f t="shared" si="2"/>
        <v>-2232.9730100000002</v>
      </c>
      <c r="E31" s="117">
        <v>-569</v>
      </c>
      <c r="F31" s="149">
        <v>-145249.43</v>
      </c>
      <c r="G31" s="150">
        <v>-2087723.58</v>
      </c>
      <c r="H31" s="151">
        <f t="shared" si="3"/>
        <v>-2232973.0100000002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44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13693.036480000001</v>
      </c>
      <c r="D33" s="122">
        <f>D23+D25</f>
        <v>7288.6664450000044</v>
      </c>
      <c r="E33" s="116">
        <f>E23+E25</f>
        <v>5627</v>
      </c>
      <c r="F33" s="142">
        <f>F23+F25</f>
        <v>-6404370.0349999983</v>
      </c>
      <c r="G33" s="144">
        <f>G23+G25</f>
        <v>13693036.479999997</v>
      </c>
      <c r="H33" s="147">
        <f>H23+H25</f>
        <v>7288666.4449999984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44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f>G35/1000</f>
        <v>0.2</v>
      </c>
      <c r="D35" s="122">
        <f>H35/1000</f>
        <v>-7.5978100000000008</v>
      </c>
      <c r="E35" s="116">
        <v>163</v>
      </c>
      <c r="F35" s="142">
        <v>-7797.81</v>
      </c>
      <c r="G35" s="144">
        <v>200</v>
      </c>
      <c r="H35" s="148">
        <f>F35+G35</f>
        <v>-7597.81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44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13693.236480000001</v>
      </c>
      <c r="D37" s="121">
        <f>D33+D35</f>
        <v>7281.0686350000042</v>
      </c>
      <c r="E37" s="116">
        <f>E33+E35</f>
        <v>5790</v>
      </c>
      <c r="F37" s="142">
        <f>F33+F35</f>
        <v>-6412167.8449999979</v>
      </c>
      <c r="G37" s="144">
        <f>G33+G35</f>
        <v>13693236.479999997</v>
      </c>
      <c r="H37" s="148">
        <f>F37+G37</f>
        <v>7281068.6349999988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44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f t="shared" ref="C39:H39" si="4">C40+C41+C42+C43+C44</f>
        <v>-1167.7117000000001</v>
      </c>
      <c r="D39" s="121">
        <f t="shared" si="4"/>
        <v>-3195.7722399999998</v>
      </c>
      <c r="E39" s="116">
        <f t="shared" si="4"/>
        <v>-2422</v>
      </c>
      <c r="F39" s="142">
        <f t="shared" si="4"/>
        <v>-2028060.54</v>
      </c>
      <c r="G39" s="144">
        <f t="shared" si="4"/>
        <v>-1167711.7000000002</v>
      </c>
      <c r="H39" s="147">
        <f t="shared" si="4"/>
        <v>-3195772.24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4" si="5">G40/1000</f>
        <v>-593.56518000000005</v>
      </c>
      <c r="D40" s="120">
        <f t="shared" si="5"/>
        <v>-593.56518000000005</v>
      </c>
      <c r="E40" s="120">
        <v>-2486</v>
      </c>
      <c r="F40" s="142">
        <v>0</v>
      </c>
      <c r="G40" s="145">
        <v>-593565.18000000005</v>
      </c>
      <c r="H40" s="148">
        <f>F40+G40</f>
        <v>-593565.18000000005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-492.45215000000002</v>
      </c>
      <c r="D41" s="120">
        <f t="shared" si="5"/>
        <v>-492.45215000000002</v>
      </c>
      <c r="E41" s="120">
        <v>-2109</v>
      </c>
      <c r="F41" s="142">
        <v>0</v>
      </c>
      <c r="G41" s="145">
        <v>-492452.15</v>
      </c>
      <c r="H41" s="148">
        <f>F41+G41</f>
        <v>-492452.15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355.13346000000001</v>
      </c>
      <c r="D42" s="120">
        <f t="shared" si="5"/>
        <v>-646.72425999999996</v>
      </c>
      <c r="E42" s="120">
        <v>1833</v>
      </c>
      <c r="F42" s="142">
        <v>-1001857.72</v>
      </c>
      <c r="G42" s="145">
        <v>355133.46</v>
      </c>
      <c r="H42" s="148">
        <f>F42+G42</f>
        <v>-646724.26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284.10677000000004</v>
      </c>
      <c r="D43" s="120">
        <f t="shared" si="5"/>
        <v>-742.09604999999988</v>
      </c>
      <c r="E43" s="120">
        <v>934</v>
      </c>
      <c r="F43" s="142">
        <v>-1026202.82</v>
      </c>
      <c r="G43" s="144">
        <v>284106.77</v>
      </c>
      <c r="H43" s="148">
        <f>F43+G43</f>
        <v>-742096.04999999993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f t="shared" si="5"/>
        <v>-720.93459999999993</v>
      </c>
      <c r="D44" s="120">
        <f t="shared" si="5"/>
        <v>-720.93459999999993</v>
      </c>
      <c r="E44" s="120">
        <v>-594</v>
      </c>
      <c r="F44" s="142">
        <v>0</v>
      </c>
      <c r="G44" s="144">
        <v>-720934.6</v>
      </c>
      <c r="H44" s="148">
        <f>F44+G44</f>
        <v>-720934.6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12525.524780000002</v>
      </c>
      <c r="D45" s="121">
        <f>D37+D39</f>
        <v>4085.2963950000044</v>
      </c>
      <c r="E45" s="121">
        <f>E37+E39</f>
        <v>3368</v>
      </c>
      <c r="F45" s="168">
        <f t="shared" si="6"/>
        <v>-8440228.3849999979</v>
      </c>
      <c r="G45" s="153">
        <f t="shared" si="6"/>
        <v>12525524.779999997</v>
      </c>
      <c r="H45" s="143">
        <f t="shared" si="6"/>
        <v>4085296.3949999986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6.7199999999999996E-2</v>
      </c>
      <c r="D46" s="124">
        <v>1.8069999999999999E-2</v>
      </c>
      <c r="E46" s="124">
        <v>1.8069999999999999E-2</v>
      </c>
      <c r="F46" s="85">
        <v>0.05</v>
      </c>
      <c r="G46" s="140">
        <v>1.2999999999999999E-3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212" t="s">
        <v>111</v>
      </c>
      <c r="B48" s="212"/>
      <c r="C48" s="212"/>
      <c r="D48" s="212"/>
      <c r="E48" s="212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213"/>
      <c r="E49" s="213"/>
      <c r="F49" s="88"/>
      <c r="G49" s="88"/>
      <c r="H49" s="88"/>
    </row>
    <row r="50" spans="1:8" ht="18" customHeight="1" x14ac:dyDescent="0.25">
      <c r="A50" s="109" t="s">
        <v>118</v>
      </c>
      <c r="B50" s="109"/>
      <c r="C50" s="214" t="s">
        <v>72</v>
      </c>
      <c r="D50" s="214"/>
      <c r="E50" s="214"/>
      <c r="F50" s="44"/>
    </row>
    <row r="51" spans="1:8" ht="14.25" customHeight="1" x14ac:dyDescent="0.25">
      <c r="A51" s="110" t="s">
        <v>21</v>
      </c>
      <c r="B51" s="110"/>
      <c r="C51" s="215" t="s">
        <v>103</v>
      </c>
      <c r="D51" s="214"/>
      <c r="E51" s="214"/>
      <c r="F51" s="44"/>
    </row>
    <row r="52" spans="1:8" ht="25.5" customHeight="1" x14ac:dyDescent="0.2">
      <c r="A52" s="109" t="s">
        <v>118</v>
      </c>
      <c r="B52" s="109"/>
    </row>
    <row r="53" spans="1:8" ht="14.25" customHeight="1" x14ac:dyDescent="0.25">
      <c r="A53" s="110" t="s">
        <v>120</v>
      </c>
      <c r="B53" s="110"/>
      <c r="C53" s="215" t="s">
        <v>69</v>
      </c>
      <c r="D53" s="215"/>
      <c r="E53" s="215"/>
    </row>
    <row r="54" spans="1:8" ht="18.75" customHeight="1" x14ac:dyDescent="0.2">
      <c r="A54" s="109"/>
      <c r="B54" s="109"/>
      <c r="C54" s="203" t="s">
        <v>75</v>
      </c>
      <c r="D54" s="203"/>
      <c r="E54" s="203"/>
    </row>
    <row r="55" spans="1:8" ht="20.25" customHeight="1" x14ac:dyDescent="0.25">
      <c r="A55" s="109" t="s">
        <v>109</v>
      </c>
      <c r="B55" s="110"/>
      <c r="C55" s="203" t="s">
        <v>76</v>
      </c>
      <c r="D55" s="203"/>
      <c r="E55" s="203"/>
    </row>
    <row r="56" spans="1:8" ht="15.75" customHeight="1" x14ac:dyDescent="0.25">
      <c r="A56" s="110" t="s">
        <v>73</v>
      </c>
      <c r="B56" s="109"/>
      <c r="C56" s="216" t="s">
        <v>77</v>
      </c>
      <c r="D56" s="216"/>
      <c r="E56" s="216"/>
    </row>
    <row r="57" spans="1:8" ht="11.25" customHeight="1" x14ac:dyDescent="0.2">
      <c r="A57" s="109"/>
      <c r="B57" s="109"/>
      <c r="C57" s="216"/>
      <c r="D57" s="216"/>
      <c r="E57" s="216"/>
    </row>
    <row r="58" spans="1:8" ht="11.25" customHeight="1" x14ac:dyDescent="0.2">
      <c r="A58" s="109"/>
      <c r="B58" s="109"/>
      <c r="C58" s="203"/>
      <c r="D58" s="203"/>
      <c r="E58" s="203"/>
    </row>
    <row r="59" spans="1:8" ht="10.5" customHeight="1" x14ac:dyDescent="0.2">
      <c r="A59" s="109"/>
      <c r="B59" s="109"/>
      <c r="C59" s="203"/>
      <c r="D59" s="203"/>
      <c r="E59" s="203"/>
    </row>
    <row r="60" spans="1:8" ht="11.25" hidden="1" customHeight="1" x14ac:dyDescent="0.2">
      <c r="A60" s="109"/>
      <c r="B60" s="109"/>
      <c r="C60" s="111"/>
      <c r="D60" s="111"/>
      <c r="E60" s="111"/>
    </row>
    <row r="61" spans="1:8" ht="15.75" customHeight="1" x14ac:dyDescent="0.25">
      <c r="A61" s="217" t="s">
        <v>70</v>
      </c>
      <c r="B61" s="217"/>
      <c r="C61" s="217"/>
      <c r="D61" s="217"/>
      <c r="E61" s="217"/>
    </row>
    <row r="62" spans="1:8" ht="11.25" customHeight="1" x14ac:dyDescent="0.25">
      <c r="A62" s="112"/>
      <c r="B62" s="112"/>
      <c r="C62" s="112"/>
      <c r="D62" s="112"/>
      <c r="E62" s="112"/>
    </row>
    <row r="63" spans="1:8" ht="15.75" x14ac:dyDescent="0.2">
      <c r="A63" s="169" t="s">
        <v>116</v>
      </c>
      <c r="B63" s="133"/>
      <c r="C63" s="218" t="s">
        <v>119</v>
      </c>
      <c r="D63" s="218"/>
      <c r="E63" s="218"/>
    </row>
    <row r="64" spans="1:8" ht="15.75" x14ac:dyDescent="0.25">
      <c r="A64" s="133" t="s">
        <v>104</v>
      </c>
      <c r="B64" s="133"/>
      <c r="C64" s="219" t="s">
        <v>105</v>
      </c>
      <c r="D64" s="219"/>
      <c r="E64" s="219"/>
    </row>
    <row r="65" spans="1:10" ht="15.75" x14ac:dyDescent="0.25">
      <c r="A65" s="133" t="s">
        <v>117</v>
      </c>
      <c r="B65" s="134"/>
      <c r="C65" s="219" t="s">
        <v>110</v>
      </c>
      <c r="D65" s="219"/>
      <c r="E65" s="219"/>
    </row>
    <row r="66" spans="1:10" ht="15" x14ac:dyDescent="0.2">
      <c r="A66" s="135"/>
      <c r="B66" s="135"/>
      <c r="C66" s="136"/>
      <c r="D66" s="137"/>
      <c r="E66" s="138"/>
      <c r="H66" s="190"/>
      <c r="I66" s="190"/>
      <c r="J66" s="190"/>
    </row>
    <row r="67" spans="1:10" x14ac:dyDescent="0.2">
      <c r="G67" s="89"/>
    </row>
  </sheetData>
  <mergeCells count="18">
    <mergeCell ref="H66:J66"/>
    <mergeCell ref="C56:E57"/>
    <mergeCell ref="C58:E59"/>
    <mergeCell ref="A61:E61"/>
    <mergeCell ref="C63:E63"/>
    <mergeCell ref="C64:E64"/>
    <mergeCell ref="C65:E65"/>
    <mergeCell ref="C55:E55"/>
    <mergeCell ref="A10:E10"/>
    <mergeCell ref="A12:A13"/>
    <mergeCell ref="C12:C13"/>
    <mergeCell ref="D12:E12"/>
    <mergeCell ref="A48:E48"/>
    <mergeCell ref="D49:E49"/>
    <mergeCell ref="C50:E50"/>
    <mergeCell ref="C51:E51"/>
    <mergeCell ref="C53:E53"/>
    <mergeCell ref="C54:E54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5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showGridLines="0" topLeftCell="A30" zoomScale="77" zoomScaleNormal="77" zoomScaleSheetLayoutView="77" workbookViewId="0">
      <selection activeCell="C56" sqref="C56:E56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204" t="s">
        <v>112</v>
      </c>
      <c r="B10" s="205"/>
      <c r="C10" s="205"/>
      <c r="D10" s="205"/>
      <c r="E10" s="206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207" t="s">
        <v>2</v>
      </c>
      <c r="B12" s="97" t="s">
        <v>106</v>
      </c>
      <c r="C12" s="209" t="s">
        <v>113</v>
      </c>
      <c r="D12" s="211" t="s">
        <v>16</v>
      </c>
      <c r="E12" s="211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208"/>
      <c r="B13" s="98" t="s">
        <v>107</v>
      </c>
      <c r="C13" s="210"/>
      <c r="D13" s="99">
        <v>45291</v>
      </c>
      <c r="E13" s="99">
        <v>44926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19505.528830000003</v>
      </c>
      <c r="D15" s="116">
        <f>D16+D17+D18</f>
        <v>40310.048580000002</v>
      </c>
      <c r="E15" s="116">
        <f>E16+E17+E18</f>
        <v>39717</v>
      </c>
      <c r="F15" s="164">
        <f>SUM(F16:F17)</f>
        <v>20804519.75</v>
      </c>
      <c r="G15" s="161">
        <f>SUM(G16:G17)</f>
        <v>19505528.829999998</v>
      </c>
      <c r="H15" s="162">
        <f>SUM(H16:H17)</f>
        <v>40310048.579999998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12113.033660000001</v>
      </c>
      <c r="D16" s="118">
        <f>H16/1000</f>
        <v>24900.3897</v>
      </c>
      <c r="E16" s="118">
        <v>28499</v>
      </c>
      <c r="F16" s="152">
        <v>12787356.039999999</v>
      </c>
      <c r="G16" s="166">
        <v>12113033.66</v>
      </c>
      <c r="H16" s="163">
        <f>G16+F16</f>
        <v>24900389.699999999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7392.4951700000001</v>
      </c>
      <c r="D17" s="118">
        <f>H17/1000</f>
        <v>15409.658879999999</v>
      </c>
      <c r="E17" s="118">
        <v>11218</v>
      </c>
      <c r="F17" s="152">
        <v>8017163.71</v>
      </c>
      <c r="G17" s="166">
        <v>7392495.1699999999</v>
      </c>
      <c r="H17" s="163">
        <f>G17+F17</f>
        <v>15409658.879999999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-6004.5556799999995</v>
      </c>
      <c r="D19" s="122">
        <f t="shared" si="0"/>
        <v>-12280.205190000001</v>
      </c>
      <c r="E19" s="116">
        <f t="shared" si="0"/>
        <v>-19705</v>
      </c>
      <c r="F19" s="142">
        <f t="shared" si="0"/>
        <v>-16665649.51</v>
      </c>
      <c r="G19" s="144">
        <f t="shared" si="0"/>
        <v>-6004555.6799999997</v>
      </c>
      <c r="H19" s="147">
        <f t="shared" si="0"/>
        <v>-22670205.190000001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-3802.4828399999997</v>
      </c>
      <c r="D20" s="120">
        <f t="shared" si="1"/>
        <v>-7516.0856099999992</v>
      </c>
      <c r="E20" s="120">
        <v>-13236</v>
      </c>
      <c r="F20" s="165">
        <v>-3713602.77</v>
      </c>
      <c r="G20" s="167">
        <v>-3802482.84</v>
      </c>
      <c r="H20" s="151">
        <f>F20+G20</f>
        <v>-7516085.6099999994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-3.5403899999999999</v>
      </c>
      <c r="D21" s="120">
        <f>(H21/1000)+10390</f>
        <v>-3.295960000001287</v>
      </c>
      <c r="E21" s="120">
        <v>-55</v>
      </c>
      <c r="F21" s="165">
        <v>-10389755.57</v>
      </c>
      <c r="G21" s="167">
        <v>-3540.39</v>
      </c>
      <c r="H21" s="151">
        <f>F21+G21</f>
        <v>-10393295.960000001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-2198.5324500000002</v>
      </c>
      <c r="D22" s="120">
        <f t="shared" si="1"/>
        <v>-4760.8236200000001</v>
      </c>
      <c r="E22" s="120">
        <v>-6414</v>
      </c>
      <c r="F22" s="165">
        <v>-2562291.17</v>
      </c>
      <c r="G22" s="167">
        <v>-2198532.4500000002</v>
      </c>
      <c r="H22" s="151">
        <f>F22+G22</f>
        <v>-4760823.62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13500.973150000003</v>
      </c>
      <c r="D23" s="122">
        <f>D15+D19</f>
        <v>28029.843390000002</v>
      </c>
      <c r="E23" s="116">
        <f>E15+E19</f>
        <v>20012</v>
      </c>
      <c r="F23" s="142">
        <f>F15+F19</f>
        <v>4138870.24</v>
      </c>
      <c r="G23" s="144">
        <f>G15+G19</f>
        <v>13500973.149999999</v>
      </c>
      <c r="H23" s="148">
        <f>F23+G23</f>
        <v>17639843.390000001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192.06332999999722</v>
      </c>
      <c r="D25" s="122">
        <f>(D26+D27+D28+D29+D30+D31)+1</f>
        <v>-20740.176944999999</v>
      </c>
      <c r="E25" s="116">
        <f>E26+E27+E28+E29+E30+E31</f>
        <v>-14385</v>
      </c>
      <c r="F25" s="142">
        <f>F26+F27+F28+F29+F31+F30</f>
        <v>-10543240.274999999</v>
      </c>
      <c r="G25" s="144">
        <f>G26+G27+G28+G29+G31+G30</f>
        <v>192063.32999999821</v>
      </c>
      <c r="H25" s="148">
        <f>H26+H27+H28+H29+H30+H31</f>
        <v>-10351176.945000002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f t="shared" ref="C26:D31" si="2">G26/1000</f>
        <v>6309.3137400000005</v>
      </c>
      <c r="D26" s="117">
        <f t="shared" si="2"/>
        <v>12554.991410000001</v>
      </c>
      <c r="E26" s="117">
        <v>15376</v>
      </c>
      <c r="F26" s="152">
        <v>6245677.6699999999</v>
      </c>
      <c r="G26" s="166">
        <v>6309313.7400000002</v>
      </c>
      <c r="H26" s="154">
        <f t="shared" ref="H26:H31" si="3">F26+G26</f>
        <v>12554991.41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-16377.39164</v>
      </c>
      <c r="D27" s="117">
        <f t="shared" si="2"/>
        <v>-31914.271365000001</v>
      </c>
      <c r="E27" s="117">
        <v>-31041</v>
      </c>
      <c r="F27" s="165">
        <v>-15536879.725</v>
      </c>
      <c r="G27" s="167">
        <v>-16377391.640000001</v>
      </c>
      <c r="H27" s="151">
        <f t="shared" si="3"/>
        <v>-31914271.365000002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-3583.7367400000003</v>
      </c>
      <c r="D28" s="117">
        <f t="shared" si="2"/>
        <v>-7964.1660700000002</v>
      </c>
      <c r="E28" s="117">
        <v>-7814</v>
      </c>
      <c r="F28" s="165">
        <v>-4380429.33</v>
      </c>
      <c r="G28" s="167">
        <v>-3583736.74</v>
      </c>
      <c r="H28" s="151">
        <f t="shared" si="3"/>
        <v>-7964166.0700000003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-1628.1420600000001</v>
      </c>
      <c r="D29" s="117">
        <f t="shared" si="2"/>
        <v>-3095.4890700000001</v>
      </c>
      <c r="E29" s="117">
        <v>-3249</v>
      </c>
      <c r="F29" s="165">
        <v>-1467347.01</v>
      </c>
      <c r="G29" s="167">
        <v>-1628142.06</v>
      </c>
      <c r="H29" s="151">
        <f t="shared" si="3"/>
        <v>-3095489.0700000003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17559.743609999998</v>
      </c>
      <c r="D30" s="117">
        <f t="shared" si="2"/>
        <v>22300.731159999999</v>
      </c>
      <c r="E30" s="117">
        <v>12912</v>
      </c>
      <c r="F30" s="152">
        <v>4740987.55</v>
      </c>
      <c r="G30" s="153">
        <v>17559743.609999999</v>
      </c>
      <c r="H30" s="154">
        <f t="shared" si="3"/>
        <v>22300731.16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-2087.7235799999999</v>
      </c>
      <c r="D31" s="117">
        <f>(H31/1000)-10390</f>
        <v>-12622.97301</v>
      </c>
      <c r="E31" s="117">
        <v>-569</v>
      </c>
      <c r="F31" s="149">
        <v>-145249.43</v>
      </c>
      <c r="G31" s="150">
        <v>-2087723.58</v>
      </c>
      <c r="H31" s="151">
        <f t="shared" si="3"/>
        <v>-2232973.0100000002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44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13693.036480000001</v>
      </c>
      <c r="D33" s="122">
        <f>D23+D25</f>
        <v>7289.6664450000026</v>
      </c>
      <c r="E33" s="116">
        <f>E23+E25</f>
        <v>5627</v>
      </c>
      <c r="F33" s="142">
        <f>F23+F25</f>
        <v>-6404370.0349999983</v>
      </c>
      <c r="G33" s="144">
        <f>G23+G25</f>
        <v>13693036.479999997</v>
      </c>
      <c r="H33" s="147">
        <f>H23+H25</f>
        <v>7288666.4449999984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44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f>G35/1000</f>
        <v>0.2</v>
      </c>
      <c r="D35" s="122">
        <f>(H35/1000)-1</f>
        <v>-8.5978100000000008</v>
      </c>
      <c r="E35" s="116">
        <v>163</v>
      </c>
      <c r="F35" s="142">
        <v>-7797.81</v>
      </c>
      <c r="G35" s="144">
        <v>200</v>
      </c>
      <c r="H35" s="148">
        <f>F35+G35</f>
        <v>-7597.81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44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13693.236480000001</v>
      </c>
      <c r="D37" s="121">
        <f>D33+D35</f>
        <v>7281.0686350000024</v>
      </c>
      <c r="E37" s="116">
        <f>E33+E35</f>
        <v>5790</v>
      </c>
      <c r="F37" s="142">
        <f>F33+F35</f>
        <v>-6412167.8449999979</v>
      </c>
      <c r="G37" s="144">
        <f>G33+G35</f>
        <v>13693236.479999997</v>
      </c>
      <c r="H37" s="148">
        <f>F37+G37</f>
        <v>7281068.6349999988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44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f t="shared" ref="C39:H39" si="4">C40+C41+C42+C43+C44</f>
        <v>-1167.7117000000001</v>
      </c>
      <c r="D39" s="121">
        <f t="shared" si="4"/>
        <v>-3195.7722399999998</v>
      </c>
      <c r="E39" s="116">
        <f t="shared" si="4"/>
        <v>-2422</v>
      </c>
      <c r="F39" s="142">
        <f t="shared" si="4"/>
        <v>-2028060.54</v>
      </c>
      <c r="G39" s="144">
        <f t="shared" si="4"/>
        <v>-1167711.7000000002</v>
      </c>
      <c r="H39" s="147">
        <f t="shared" si="4"/>
        <v>-3195772.24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4" si="5">G40/1000</f>
        <v>-593.56518000000005</v>
      </c>
      <c r="D40" s="120">
        <f t="shared" si="5"/>
        <v>-593.56518000000005</v>
      </c>
      <c r="E40" s="120">
        <v>-2486</v>
      </c>
      <c r="F40" s="142">
        <v>0</v>
      </c>
      <c r="G40" s="145">
        <v>-593565.18000000005</v>
      </c>
      <c r="H40" s="148">
        <f>F40+G40</f>
        <v>-593565.18000000005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-492.45215000000002</v>
      </c>
      <c r="D41" s="120">
        <f t="shared" si="5"/>
        <v>-492.45215000000002</v>
      </c>
      <c r="E41" s="120">
        <v>-2109</v>
      </c>
      <c r="F41" s="142">
        <v>0</v>
      </c>
      <c r="G41" s="145">
        <v>-492452.15</v>
      </c>
      <c r="H41" s="148">
        <f>F41+G41</f>
        <v>-492452.15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355.13346000000001</v>
      </c>
      <c r="D42" s="120">
        <f t="shared" si="5"/>
        <v>-646.72425999999996</v>
      </c>
      <c r="E42" s="120">
        <v>1833</v>
      </c>
      <c r="F42" s="142">
        <v>-1001857.72</v>
      </c>
      <c r="G42" s="145">
        <v>355133.46</v>
      </c>
      <c r="H42" s="148">
        <f>F42+G42</f>
        <v>-646724.26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284.10677000000004</v>
      </c>
      <c r="D43" s="120">
        <f t="shared" si="5"/>
        <v>-742.09604999999988</v>
      </c>
      <c r="E43" s="120">
        <v>934</v>
      </c>
      <c r="F43" s="142">
        <v>-1026202.82</v>
      </c>
      <c r="G43" s="144">
        <v>284106.77</v>
      </c>
      <c r="H43" s="148">
        <f>F43+G43</f>
        <v>-742096.04999999993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f t="shared" si="5"/>
        <v>-720.93459999999993</v>
      </c>
      <c r="D44" s="120">
        <f t="shared" si="5"/>
        <v>-720.93459999999993</v>
      </c>
      <c r="E44" s="120">
        <v>-594</v>
      </c>
      <c r="F44" s="142">
        <v>0</v>
      </c>
      <c r="G44" s="144">
        <v>-720934.6</v>
      </c>
      <c r="H44" s="148">
        <f>F44+G44</f>
        <v>-720934.6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12525.524780000002</v>
      </c>
      <c r="D45" s="121">
        <f>D37+D39</f>
        <v>4085.2963950000026</v>
      </c>
      <c r="E45" s="121">
        <f>E37+E39</f>
        <v>3368</v>
      </c>
      <c r="F45" s="168">
        <f t="shared" si="6"/>
        <v>-8440228.3849999979</v>
      </c>
      <c r="G45" s="153">
        <f t="shared" si="6"/>
        <v>12525524.779999997</v>
      </c>
      <c r="H45" s="143">
        <f t="shared" si="6"/>
        <v>4085296.3949999986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6.7199999999999996E-2</v>
      </c>
      <c r="D46" s="124">
        <v>2.1899999999999999E-2</v>
      </c>
      <c r="E46" s="124">
        <v>1.8069999999999999E-2</v>
      </c>
      <c r="F46" s="85">
        <v>0.05</v>
      </c>
      <c r="G46" s="140">
        <v>1.2999999999999999E-3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220" t="s">
        <v>111</v>
      </c>
      <c r="B48" s="220"/>
      <c r="C48" s="220"/>
      <c r="D48" s="220"/>
      <c r="E48" s="220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213"/>
      <c r="E49" s="213"/>
      <c r="F49" s="88"/>
      <c r="G49" s="88"/>
      <c r="H49" s="88"/>
    </row>
    <row r="50" spans="1:8" ht="18" customHeight="1" x14ac:dyDescent="0.3">
      <c r="A50" s="139"/>
      <c r="B50" s="108"/>
      <c r="C50" s="96"/>
      <c r="D50" s="108"/>
      <c r="E50" s="108"/>
      <c r="F50" s="88"/>
      <c r="G50" s="88"/>
      <c r="H50" s="88"/>
    </row>
    <row r="51" spans="1:8" ht="18" customHeight="1" x14ac:dyDescent="0.25">
      <c r="A51" s="109" t="s">
        <v>118</v>
      </c>
      <c r="B51" s="109"/>
      <c r="C51" s="214" t="s">
        <v>72</v>
      </c>
      <c r="D51" s="214"/>
      <c r="E51" s="214"/>
      <c r="F51" s="44"/>
    </row>
    <row r="52" spans="1:8" ht="14.25" customHeight="1" x14ac:dyDescent="0.25">
      <c r="A52" s="110" t="s">
        <v>21</v>
      </c>
      <c r="B52" s="110"/>
      <c r="C52" s="215" t="s">
        <v>103</v>
      </c>
      <c r="D52" s="214"/>
      <c r="E52" s="214"/>
      <c r="F52" s="44"/>
    </row>
    <row r="53" spans="1:8" ht="25.5" customHeight="1" x14ac:dyDescent="0.2">
      <c r="A53" s="109" t="s">
        <v>118</v>
      </c>
      <c r="B53" s="109"/>
    </row>
    <row r="54" spans="1:8" ht="14.25" customHeight="1" x14ac:dyDescent="0.25">
      <c r="A54" s="110" t="s">
        <v>120</v>
      </c>
      <c r="B54" s="110"/>
      <c r="C54" s="215" t="s">
        <v>69</v>
      </c>
      <c r="D54" s="215"/>
      <c r="E54" s="215"/>
    </row>
    <row r="55" spans="1:8" ht="18.75" customHeight="1" x14ac:dyDescent="0.2">
      <c r="A55" s="109"/>
      <c r="B55" s="109"/>
      <c r="C55" s="203" t="s">
        <v>75</v>
      </c>
      <c r="D55" s="203"/>
      <c r="E55" s="203"/>
    </row>
    <row r="56" spans="1:8" ht="20.25" customHeight="1" x14ac:dyDescent="0.25">
      <c r="A56" s="109" t="s">
        <v>109</v>
      </c>
      <c r="B56" s="110"/>
      <c r="C56" s="203" t="s">
        <v>76</v>
      </c>
      <c r="D56" s="203"/>
      <c r="E56" s="203"/>
      <c r="H56" s="170"/>
    </row>
    <row r="57" spans="1:8" ht="15.75" customHeight="1" x14ac:dyDescent="0.25">
      <c r="A57" s="110" t="s">
        <v>73</v>
      </c>
      <c r="B57" s="109"/>
      <c r="C57" s="216" t="s">
        <v>77</v>
      </c>
      <c r="D57" s="216"/>
      <c r="E57" s="216"/>
    </row>
    <row r="58" spans="1:8" ht="11.25" customHeight="1" x14ac:dyDescent="0.2">
      <c r="A58" s="109"/>
      <c r="B58" s="109"/>
      <c r="C58" s="216"/>
      <c r="D58" s="216"/>
      <c r="E58" s="216"/>
    </row>
    <row r="59" spans="1:8" ht="11.25" customHeight="1" x14ac:dyDescent="0.2">
      <c r="A59" s="109"/>
      <c r="B59" s="109"/>
      <c r="C59" s="203"/>
      <c r="D59" s="203"/>
      <c r="E59" s="203"/>
    </row>
    <row r="60" spans="1:8" ht="10.5" customHeight="1" x14ac:dyDescent="0.2">
      <c r="A60" s="109"/>
      <c r="B60" s="109"/>
      <c r="C60" s="203"/>
      <c r="D60" s="203"/>
      <c r="E60" s="203"/>
    </row>
    <row r="61" spans="1:8" ht="11.25" hidden="1" customHeight="1" x14ac:dyDescent="0.2">
      <c r="A61" s="109"/>
      <c r="B61" s="109"/>
      <c r="C61" s="111"/>
      <c r="D61" s="111"/>
      <c r="E61" s="111"/>
    </row>
    <row r="62" spans="1:8" ht="15.75" customHeight="1" x14ac:dyDescent="0.25">
      <c r="A62" s="217" t="s">
        <v>70</v>
      </c>
      <c r="B62" s="217"/>
      <c r="C62" s="217"/>
      <c r="D62" s="217"/>
      <c r="E62" s="217"/>
    </row>
    <row r="63" spans="1:8" ht="11.25" customHeight="1" x14ac:dyDescent="0.25">
      <c r="A63" s="112"/>
      <c r="B63" s="112"/>
      <c r="C63" s="112"/>
      <c r="D63" s="112"/>
      <c r="E63" s="112"/>
    </row>
    <row r="64" spans="1:8" ht="15.75" x14ac:dyDescent="0.2">
      <c r="A64" s="169" t="s">
        <v>122</v>
      </c>
      <c r="B64" s="133"/>
      <c r="C64" s="218" t="s">
        <v>119</v>
      </c>
      <c r="D64" s="218"/>
      <c r="E64" s="218"/>
    </row>
    <row r="65" spans="1:10" ht="15.75" x14ac:dyDescent="0.25">
      <c r="A65" s="133" t="s">
        <v>104</v>
      </c>
      <c r="B65" s="133"/>
      <c r="C65" s="219" t="s">
        <v>105</v>
      </c>
      <c r="D65" s="219"/>
      <c r="E65" s="219"/>
    </row>
    <row r="66" spans="1:10" ht="15.75" x14ac:dyDescent="0.25">
      <c r="A66" s="133" t="s">
        <v>117</v>
      </c>
      <c r="B66" s="134"/>
      <c r="C66" s="219" t="s">
        <v>110</v>
      </c>
      <c r="D66" s="219"/>
      <c r="E66" s="219"/>
    </row>
    <row r="67" spans="1:10" ht="15" x14ac:dyDescent="0.2">
      <c r="A67" s="135"/>
      <c r="B67" s="135"/>
      <c r="C67" s="136"/>
      <c r="D67" s="137"/>
      <c r="E67" s="138"/>
      <c r="H67" s="190"/>
      <c r="I67" s="190"/>
      <c r="J67" s="190"/>
    </row>
    <row r="68" spans="1:10" x14ac:dyDescent="0.2">
      <c r="G68" s="89"/>
    </row>
  </sheetData>
  <mergeCells count="18">
    <mergeCell ref="H67:J67"/>
    <mergeCell ref="C51:E51"/>
    <mergeCell ref="C52:E52"/>
    <mergeCell ref="C54:E54"/>
    <mergeCell ref="C55:E55"/>
    <mergeCell ref="C56:E56"/>
    <mergeCell ref="C57:E58"/>
    <mergeCell ref="C59:E60"/>
    <mergeCell ref="A62:E62"/>
    <mergeCell ref="C64:E64"/>
    <mergeCell ref="C65:E65"/>
    <mergeCell ref="C66:E66"/>
    <mergeCell ref="D49:E49"/>
    <mergeCell ref="A10:E10"/>
    <mergeCell ref="A12:A13"/>
    <mergeCell ref="C12:C13"/>
    <mergeCell ref="D12:E12"/>
    <mergeCell ref="A48:E48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topLeftCell="A37" zoomScale="77" zoomScaleNormal="77" zoomScaleSheetLayoutView="77" workbookViewId="0">
      <selection activeCell="A43" sqref="A43"/>
    </sheetView>
  </sheetViews>
  <sheetFormatPr defaultRowHeight="12.75" x14ac:dyDescent="0.2"/>
  <cols>
    <col min="1" max="1" width="88.7109375" style="2" customWidth="1"/>
    <col min="2" max="2" width="18.28515625" style="2" hidden="1" customWidth="1"/>
    <col min="3" max="4" width="26.42578125" style="2" customWidth="1"/>
    <col min="5" max="5" width="25" style="2" customWidth="1"/>
    <col min="6" max="6" width="21.5703125" style="2" customWidth="1"/>
    <col min="7" max="7" width="23.5703125" style="2" customWidth="1"/>
    <col min="8" max="8" width="61.5703125" style="2" customWidth="1"/>
    <col min="9" max="9" width="9.140625" style="2" customWidth="1"/>
    <col min="10" max="10" width="11.85546875" style="2" customWidth="1"/>
    <col min="11" max="11" width="24.7109375" style="2" customWidth="1"/>
    <col min="12" max="12" width="66.42578125" style="2" customWidth="1"/>
    <col min="13" max="13" width="9.140625" style="2"/>
    <col min="14" max="14" width="41.5703125" style="2" customWidth="1"/>
    <col min="15" max="16384" width="9.140625" style="2"/>
  </cols>
  <sheetData>
    <row r="1" spans="1:14" ht="15" x14ac:dyDescent="0.2">
      <c r="A1" s="90"/>
      <c r="B1" s="90"/>
      <c r="C1" s="90"/>
      <c r="D1" s="90"/>
    </row>
    <row r="2" spans="1:14" ht="15" x14ac:dyDescent="0.2">
      <c r="A2" s="90"/>
      <c r="B2" s="90"/>
      <c r="C2" s="90"/>
      <c r="D2" s="90"/>
    </row>
    <row r="3" spans="1:14" ht="15" x14ac:dyDescent="0.2">
      <c r="A3" s="90"/>
      <c r="B3" s="90"/>
      <c r="C3" s="90"/>
      <c r="D3" s="90"/>
    </row>
    <row r="4" spans="1:14" ht="15.75" x14ac:dyDescent="0.25">
      <c r="A4" s="92"/>
      <c r="B4" s="92"/>
      <c r="C4" s="92"/>
      <c r="D4" s="90"/>
    </row>
    <row r="5" spans="1:14" ht="15" x14ac:dyDescent="0.2">
      <c r="A5" s="90"/>
      <c r="B5" s="90"/>
      <c r="C5" s="90"/>
      <c r="D5" s="90"/>
    </row>
    <row r="6" spans="1:14" ht="15" x14ac:dyDescent="0.2">
      <c r="A6" s="90"/>
      <c r="B6" s="90"/>
      <c r="C6" s="90"/>
      <c r="D6" s="90"/>
    </row>
    <row r="7" spans="1:14" ht="15" x14ac:dyDescent="0.2">
      <c r="A7" s="90" t="s">
        <v>0</v>
      </c>
      <c r="B7" s="90"/>
      <c r="C7" s="90"/>
      <c r="D7" s="90"/>
    </row>
    <row r="8" spans="1:14" ht="15" x14ac:dyDescent="0.2">
      <c r="A8" s="90" t="s">
        <v>37</v>
      </c>
      <c r="B8" s="90"/>
      <c r="C8" s="90"/>
      <c r="D8" s="90"/>
    </row>
    <row r="9" spans="1:14" ht="15.75" x14ac:dyDescent="0.25">
      <c r="A9" s="90" t="s">
        <v>1</v>
      </c>
      <c r="B9" s="90"/>
      <c r="C9" s="90"/>
      <c r="D9" s="94"/>
    </row>
    <row r="10" spans="1:14" ht="22.5" customHeight="1" x14ac:dyDescent="0.2">
      <c r="A10" s="204" t="s">
        <v>123</v>
      </c>
      <c r="B10" s="205"/>
      <c r="C10" s="205"/>
      <c r="D10" s="206"/>
    </row>
    <row r="11" spans="1:14" s="1" customFormat="1" ht="15.75" customHeight="1" x14ac:dyDescent="0.25">
      <c r="A11" s="95"/>
      <c r="B11" s="95"/>
      <c r="C11" s="95"/>
      <c r="D11" s="96" t="s">
        <v>18</v>
      </c>
    </row>
    <row r="12" spans="1:14" s="1" customFormat="1" ht="20.25" x14ac:dyDescent="0.3">
      <c r="A12" s="207" t="s">
        <v>2</v>
      </c>
      <c r="B12" s="221"/>
      <c r="C12" s="223" t="s">
        <v>124</v>
      </c>
      <c r="D12" s="224"/>
      <c r="E12" s="84"/>
      <c r="F12" s="84"/>
      <c r="G12" s="84"/>
      <c r="J12" s="20"/>
      <c r="N12" s="1" t="s">
        <v>90</v>
      </c>
    </row>
    <row r="13" spans="1:14" s="1" customFormat="1" ht="20.25" x14ac:dyDescent="0.3">
      <c r="A13" s="208"/>
      <c r="B13" s="222"/>
      <c r="C13" s="172">
        <v>45382</v>
      </c>
      <c r="D13" s="99">
        <v>45016</v>
      </c>
      <c r="E13" s="157" t="s">
        <v>20</v>
      </c>
      <c r="F13" s="155" t="s">
        <v>19</v>
      </c>
      <c r="G13" s="159" t="s">
        <v>35</v>
      </c>
      <c r="H13" s="25" t="s">
        <v>24</v>
      </c>
      <c r="J13" s="16">
        <f>SUM(J14:J15)</f>
        <v>6560</v>
      </c>
      <c r="N13" s="23"/>
    </row>
    <row r="14" spans="1:14" ht="20.25" x14ac:dyDescent="0.3">
      <c r="A14" s="100"/>
      <c r="B14" s="100"/>
      <c r="C14" s="100"/>
      <c r="D14" s="101"/>
      <c r="E14" s="158"/>
      <c r="F14" s="156"/>
      <c r="G14" s="160"/>
      <c r="H14" s="24"/>
      <c r="J14" s="17">
        <v>4700</v>
      </c>
      <c r="N14" s="24"/>
    </row>
    <row r="15" spans="1:14" ht="20.25" x14ac:dyDescent="0.3">
      <c r="A15" s="102" t="s">
        <v>4</v>
      </c>
      <c r="B15" s="129"/>
      <c r="C15" s="116">
        <f>C16+C17+C18</f>
        <v>7511</v>
      </c>
      <c r="D15" s="116">
        <f>D16+D17+D18</f>
        <v>7829</v>
      </c>
      <c r="E15" s="164">
        <f>SUM(E16:E17)</f>
        <v>20804519.75</v>
      </c>
      <c r="F15" s="161">
        <f>SUM(F16:F17)</f>
        <v>19505528.829999998</v>
      </c>
      <c r="G15" s="162">
        <f>SUM(G16:G17)</f>
        <v>40310048.579999998</v>
      </c>
      <c r="H15" s="22"/>
      <c r="J15" s="17">
        <v>1860</v>
      </c>
      <c r="K15" s="2">
        <v>5909</v>
      </c>
      <c r="N15" s="23"/>
    </row>
    <row r="16" spans="1:14" ht="20.25" x14ac:dyDescent="0.3">
      <c r="A16" s="103" t="s">
        <v>14</v>
      </c>
      <c r="B16" s="130" t="s">
        <v>108</v>
      </c>
      <c r="C16" s="118">
        <v>4047</v>
      </c>
      <c r="D16" s="118">
        <v>4663</v>
      </c>
      <c r="E16" s="152">
        <v>12787356.039999999</v>
      </c>
      <c r="F16" s="166">
        <v>12113033.66</v>
      </c>
      <c r="G16" s="163">
        <f>F16+E16</f>
        <v>24900389.699999999</v>
      </c>
      <c r="H16" s="14" t="s">
        <v>121</v>
      </c>
      <c r="J16" s="17"/>
      <c r="K16" s="2">
        <v>7060</v>
      </c>
      <c r="N16" s="23" t="s">
        <v>96</v>
      </c>
    </row>
    <row r="17" spans="1:14" ht="20.25" x14ac:dyDescent="0.3">
      <c r="A17" s="103" t="s">
        <v>15</v>
      </c>
      <c r="B17" s="130" t="s">
        <v>78</v>
      </c>
      <c r="C17" s="118">
        <v>3464</v>
      </c>
      <c r="D17" s="118">
        <v>3166</v>
      </c>
      <c r="E17" s="152">
        <v>8017163.71</v>
      </c>
      <c r="F17" s="166">
        <v>7392495.1699999999</v>
      </c>
      <c r="G17" s="163">
        <f>F17+E17</f>
        <v>15409658.879999999</v>
      </c>
      <c r="H17" s="14" t="s">
        <v>22</v>
      </c>
      <c r="J17" s="16">
        <f>SUM(J18:J18)</f>
        <v>-2036</v>
      </c>
      <c r="N17" s="23" t="s">
        <v>92</v>
      </c>
    </row>
    <row r="18" spans="1:14" ht="20.25" x14ac:dyDescent="0.3">
      <c r="A18" s="104"/>
      <c r="B18" s="131"/>
      <c r="C18" s="118"/>
      <c r="D18" s="118"/>
      <c r="E18" s="142"/>
      <c r="F18" s="144"/>
      <c r="G18" s="146"/>
      <c r="H18" s="14"/>
      <c r="J18" s="17">
        <v>-2036</v>
      </c>
      <c r="N18" s="23"/>
    </row>
    <row r="19" spans="1:14" ht="31.5" customHeight="1" x14ac:dyDescent="0.3">
      <c r="A19" s="105" t="s">
        <v>10</v>
      </c>
      <c r="B19" s="132"/>
      <c r="C19" s="116">
        <f t="shared" ref="C19" si="0">C20+C21+C22</f>
        <v>-3086</v>
      </c>
      <c r="D19" s="116">
        <f t="shared" ref="D19:G19" si="1">D20+D21+D22</f>
        <v>-18817</v>
      </c>
      <c r="E19" s="142">
        <f t="shared" si="1"/>
        <v>-16665649.51</v>
      </c>
      <c r="F19" s="144">
        <f t="shared" si="1"/>
        <v>-6004555.6799999997</v>
      </c>
      <c r="G19" s="147">
        <f t="shared" si="1"/>
        <v>-22670205.190000001</v>
      </c>
      <c r="H19" s="14" t="s">
        <v>46</v>
      </c>
      <c r="J19" s="16"/>
      <c r="N19" s="23"/>
    </row>
    <row r="20" spans="1:14" ht="20.25" x14ac:dyDescent="0.3">
      <c r="A20" s="106" t="s">
        <v>58</v>
      </c>
      <c r="B20" s="131" t="s">
        <v>79</v>
      </c>
      <c r="C20" s="120">
        <v>-2225</v>
      </c>
      <c r="D20" s="120">
        <v>-1985</v>
      </c>
      <c r="E20" s="165">
        <v>-3713602.77</v>
      </c>
      <c r="F20" s="167">
        <v>-3802482.84</v>
      </c>
      <c r="G20" s="151">
        <f>E20+F20</f>
        <v>-7516085.6099999994</v>
      </c>
      <c r="H20" s="14" t="s">
        <v>33</v>
      </c>
      <c r="J20" s="16">
        <f>SUM(J13+J17)</f>
        <v>4524</v>
      </c>
      <c r="N20" s="23" t="s">
        <v>94</v>
      </c>
    </row>
    <row r="21" spans="1:14" ht="21.75" customHeight="1" x14ac:dyDescent="0.3">
      <c r="A21" s="104" t="s">
        <v>100</v>
      </c>
      <c r="B21" s="131" t="s">
        <v>79</v>
      </c>
      <c r="C21" s="120">
        <v>-1</v>
      </c>
      <c r="D21" s="120">
        <v>-15476</v>
      </c>
      <c r="E21" s="165">
        <v>-10389755.57</v>
      </c>
      <c r="F21" s="167">
        <v>-3540.39</v>
      </c>
      <c r="G21" s="151">
        <f>E21+F21</f>
        <v>-10393295.960000001</v>
      </c>
      <c r="H21" s="14"/>
      <c r="J21" s="16"/>
      <c r="N21" s="23" t="s">
        <v>93</v>
      </c>
    </row>
    <row r="22" spans="1:14" ht="21.75" customHeight="1" x14ac:dyDescent="0.3">
      <c r="A22" s="104" t="s">
        <v>98</v>
      </c>
      <c r="B22" s="131" t="s">
        <v>80</v>
      </c>
      <c r="C22" s="120">
        <v>-860</v>
      </c>
      <c r="D22" s="120">
        <v>-1356</v>
      </c>
      <c r="E22" s="165">
        <v>-2562291.17</v>
      </c>
      <c r="F22" s="167">
        <v>-2198532.4500000002</v>
      </c>
      <c r="G22" s="151">
        <f>E22+F22</f>
        <v>-4760823.62</v>
      </c>
      <c r="H22" s="14"/>
      <c r="J22" s="16">
        <f>SUM(J23:J28)</f>
        <v>-3437</v>
      </c>
      <c r="N22" s="23" t="s">
        <v>95</v>
      </c>
    </row>
    <row r="23" spans="1:14" s="1" customFormat="1" ht="25.5" customHeight="1" x14ac:dyDescent="0.3">
      <c r="A23" s="105" t="s">
        <v>5</v>
      </c>
      <c r="B23" s="132"/>
      <c r="C23" s="116">
        <f>C15+C19</f>
        <v>4425</v>
      </c>
      <c r="D23" s="116">
        <f>D15+D19</f>
        <v>-10988</v>
      </c>
      <c r="E23" s="142">
        <f>E15+E19</f>
        <v>4138870.24</v>
      </c>
      <c r="F23" s="144">
        <f>F15+F19</f>
        <v>13500973.149999999</v>
      </c>
      <c r="G23" s="148">
        <f>E23+F23</f>
        <v>17639843.390000001</v>
      </c>
      <c r="H23" s="15"/>
      <c r="J23" s="17">
        <v>2448</v>
      </c>
      <c r="N23" s="23"/>
    </row>
    <row r="24" spans="1:14" ht="20.25" x14ac:dyDescent="0.3">
      <c r="A24" s="104"/>
      <c r="B24" s="131"/>
      <c r="C24" s="116"/>
      <c r="D24" s="116"/>
      <c r="E24" s="142"/>
      <c r="F24" s="144"/>
      <c r="G24" s="148">
        <f>E24+F24</f>
        <v>0</v>
      </c>
      <c r="H24" s="14"/>
      <c r="J24" s="17">
        <v>-4775</v>
      </c>
      <c r="N24" s="23"/>
    </row>
    <row r="25" spans="1:14" ht="20.25" x14ac:dyDescent="0.3">
      <c r="A25" s="105" t="s">
        <v>43</v>
      </c>
      <c r="B25" s="132"/>
      <c r="C25" s="116">
        <f>C26+C27+C28+C29+C30+C31</f>
        <v>-4832</v>
      </c>
      <c r="D25" s="116">
        <f>D26+D27+D28+D29+D30+D31</f>
        <v>-4330</v>
      </c>
      <c r="E25" s="142">
        <f>E26+E27+E28+E29+E31+E30</f>
        <v>-10543240.274999999</v>
      </c>
      <c r="F25" s="144">
        <f>F26+F27+F28+F29+F31+F30</f>
        <v>192063.32999999821</v>
      </c>
      <c r="G25" s="148">
        <f>G26+G27+G28+G29+G30+G31</f>
        <v>-10351176.945000002</v>
      </c>
      <c r="H25" s="14"/>
      <c r="J25" s="17">
        <v>-2415</v>
      </c>
      <c r="K25" s="175">
        <v>13419</v>
      </c>
      <c r="N25" s="23"/>
    </row>
    <row r="26" spans="1:14" ht="20.25" x14ac:dyDescent="0.3">
      <c r="A26" s="106" t="s">
        <v>81</v>
      </c>
      <c r="B26" s="131" t="s">
        <v>80</v>
      </c>
      <c r="C26" s="117">
        <v>2988</v>
      </c>
      <c r="D26" s="117">
        <v>3083</v>
      </c>
      <c r="E26" s="152">
        <v>6245677.6699999999</v>
      </c>
      <c r="F26" s="166">
        <v>6309313.7400000002</v>
      </c>
      <c r="G26" s="154">
        <f t="shared" ref="G26:G31" si="2">E26+F26</f>
        <v>12554991.41</v>
      </c>
      <c r="H26" s="14" t="s">
        <v>25</v>
      </c>
      <c r="J26" s="17">
        <v>-28</v>
      </c>
      <c r="K26" s="175">
        <v>-7511</v>
      </c>
      <c r="N26" s="23" t="s">
        <v>25</v>
      </c>
    </row>
    <row r="27" spans="1:14" ht="20.25" x14ac:dyDescent="0.3">
      <c r="A27" s="106" t="s">
        <v>82</v>
      </c>
      <c r="B27" s="131" t="s">
        <v>83</v>
      </c>
      <c r="C27" s="117">
        <v>-7751</v>
      </c>
      <c r="D27" s="117">
        <v>-7463</v>
      </c>
      <c r="E27" s="165">
        <v>-15536879.725</v>
      </c>
      <c r="F27" s="167">
        <v>-16377391.640000001</v>
      </c>
      <c r="G27" s="151">
        <f t="shared" si="2"/>
        <v>-31914271.365000002</v>
      </c>
      <c r="H27" s="14" t="s">
        <v>26</v>
      </c>
      <c r="J27" s="17">
        <v>2668</v>
      </c>
      <c r="K27" s="175">
        <v>-2988</v>
      </c>
      <c r="N27" s="23" t="s">
        <v>91</v>
      </c>
    </row>
    <row r="28" spans="1:14" ht="20.25" x14ac:dyDescent="0.3">
      <c r="A28" s="103" t="s">
        <v>84</v>
      </c>
      <c r="B28" s="130" t="s">
        <v>83</v>
      </c>
      <c r="C28" s="117">
        <v>-2189</v>
      </c>
      <c r="D28" s="117">
        <v>-1768</v>
      </c>
      <c r="E28" s="165">
        <v>-4380429.33</v>
      </c>
      <c r="F28" s="167">
        <v>-3583736.74</v>
      </c>
      <c r="G28" s="151">
        <f t="shared" si="2"/>
        <v>-7964166.0700000003</v>
      </c>
      <c r="H28" s="14" t="s">
        <v>31</v>
      </c>
      <c r="J28" s="17">
        <v>-1335</v>
      </c>
      <c r="K28" s="175">
        <f>SUM(K25:K27)</f>
        <v>2920</v>
      </c>
      <c r="N28" s="23"/>
    </row>
    <row r="29" spans="1:14" ht="20.25" x14ac:dyDescent="0.3">
      <c r="A29" s="106" t="s">
        <v>101</v>
      </c>
      <c r="B29" s="131" t="s">
        <v>83</v>
      </c>
      <c r="C29" s="117">
        <v>-700</v>
      </c>
      <c r="D29" s="117">
        <v>-708</v>
      </c>
      <c r="E29" s="165">
        <v>-1467347.01</v>
      </c>
      <c r="F29" s="167">
        <v>-1628142.06</v>
      </c>
      <c r="G29" s="151">
        <f t="shared" si="2"/>
        <v>-3095489.0700000003</v>
      </c>
      <c r="H29" s="14" t="s">
        <v>115</v>
      </c>
      <c r="J29" s="16"/>
      <c r="N29" s="23" t="s">
        <v>99</v>
      </c>
    </row>
    <row r="30" spans="1:14" ht="20.25" x14ac:dyDescent="0.3">
      <c r="A30" s="106" t="s">
        <v>85</v>
      </c>
      <c r="B30" s="131" t="s">
        <v>80</v>
      </c>
      <c r="C30" s="117">
        <v>2920</v>
      </c>
      <c r="D30" s="117">
        <v>2539</v>
      </c>
      <c r="E30" s="152">
        <v>4740987.55</v>
      </c>
      <c r="F30" s="153">
        <v>17559743.609999999</v>
      </c>
      <c r="G30" s="154">
        <f t="shared" si="2"/>
        <v>22300731.16</v>
      </c>
      <c r="H30" s="21" t="s">
        <v>34</v>
      </c>
      <c r="J30" s="16">
        <f>SUM(J20+J22)</f>
        <v>1087</v>
      </c>
      <c r="K30" s="24">
        <v>13826</v>
      </c>
      <c r="N30" s="23" t="s">
        <v>97</v>
      </c>
    </row>
    <row r="31" spans="1:14" ht="20.25" x14ac:dyDescent="0.3">
      <c r="A31" s="106" t="s">
        <v>102</v>
      </c>
      <c r="B31" s="131" t="s">
        <v>80</v>
      </c>
      <c r="C31" s="117">
        <v>-100</v>
      </c>
      <c r="D31" s="117">
        <v>-13</v>
      </c>
      <c r="E31" s="149">
        <v>-145249.43</v>
      </c>
      <c r="F31" s="150">
        <v>-2087723.58</v>
      </c>
      <c r="G31" s="151">
        <f t="shared" si="2"/>
        <v>-2232973.0100000002</v>
      </c>
      <c r="H31" s="21" t="s">
        <v>114</v>
      </c>
      <c r="J31" s="17"/>
      <c r="K31" s="24">
        <v>-3086</v>
      </c>
      <c r="N31" s="23" t="s">
        <v>97</v>
      </c>
    </row>
    <row r="32" spans="1:14" ht="27" customHeight="1" x14ac:dyDescent="0.3">
      <c r="A32" s="104"/>
      <c r="B32" s="131"/>
      <c r="C32" s="116"/>
      <c r="D32" s="116"/>
      <c r="E32" s="142"/>
      <c r="F32" s="144"/>
      <c r="G32" s="148">
        <f>E32+F32</f>
        <v>0</v>
      </c>
      <c r="H32" s="14"/>
      <c r="J32" s="16">
        <v>134</v>
      </c>
      <c r="K32" s="24">
        <v>-9964</v>
      </c>
      <c r="N32" s="23"/>
    </row>
    <row r="33" spans="1:14" ht="17.25" customHeight="1" x14ac:dyDescent="0.3">
      <c r="A33" s="105" t="s">
        <v>6</v>
      </c>
      <c r="B33" s="132"/>
      <c r="C33" s="116">
        <f>C23+C25</f>
        <v>-407</v>
      </c>
      <c r="D33" s="116">
        <f>D23+D25</f>
        <v>-15318</v>
      </c>
      <c r="E33" s="142">
        <f>E23+E25</f>
        <v>-6404370.0349999983</v>
      </c>
      <c r="F33" s="144">
        <f>F23+F25</f>
        <v>13693036.479999997</v>
      </c>
      <c r="G33" s="147">
        <f>G23+G25</f>
        <v>7288666.4449999984</v>
      </c>
      <c r="H33" s="14"/>
      <c r="J33" s="17"/>
      <c r="K33" s="24">
        <v>-700</v>
      </c>
      <c r="N33" s="23"/>
    </row>
    <row r="34" spans="1:14" ht="24.75" customHeight="1" x14ac:dyDescent="0.3">
      <c r="A34" s="104"/>
      <c r="B34" s="131"/>
      <c r="C34" s="116"/>
      <c r="D34" s="116"/>
      <c r="E34" s="142"/>
      <c r="F34" s="144"/>
      <c r="G34" s="148">
        <f>E34+F34</f>
        <v>0</v>
      </c>
      <c r="H34" s="14"/>
      <c r="J34" s="16">
        <f>SUM(J30+J32)</f>
        <v>1221</v>
      </c>
      <c r="K34" s="24">
        <f>SUM(K30:K33)</f>
        <v>76</v>
      </c>
      <c r="N34" s="23"/>
    </row>
    <row r="35" spans="1:14" ht="20.25" x14ac:dyDescent="0.3">
      <c r="A35" s="105" t="s">
        <v>7</v>
      </c>
      <c r="B35" s="132"/>
      <c r="C35" s="116">
        <v>48</v>
      </c>
      <c r="D35" s="116">
        <v>-15</v>
      </c>
      <c r="E35" s="142">
        <v>-7797.81</v>
      </c>
      <c r="F35" s="144">
        <v>200</v>
      </c>
      <c r="G35" s="148">
        <f>E35+F35</f>
        <v>-7597.81</v>
      </c>
      <c r="H35" s="14" t="s">
        <v>30</v>
      </c>
      <c r="J35" s="17">
        <v>-157</v>
      </c>
      <c r="N35" s="23"/>
    </row>
    <row r="36" spans="1:14" ht="12" customHeight="1" x14ac:dyDescent="0.3">
      <c r="A36" s="104"/>
      <c r="B36" s="131"/>
      <c r="C36" s="116"/>
      <c r="D36" s="116"/>
      <c r="E36" s="142"/>
      <c r="F36" s="144"/>
      <c r="G36" s="148">
        <f>E36+F36</f>
        <v>0</v>
      </c>
      <c r="H36" s="14"/>
      <c r="J36" s="16"/>
      <c r="N36" s="23"/>
    </row>
    <row r="37" spans="1:14" ht="20.25" x14ac:dyDescent="0.3">
      <c r="A37" s="105" t="s">
        <v>8</v>
      </c>
      <c r="B37" s="132"/>
      <c r="C37" s="116">
        <f>C33+C35</f>
        <v>-359</v>
      </c>
      <c r="D37" s="116">
        <f>D33+D35</f>
        <v>-15333</v>
      </c>
      <c r="E37" s="142">
        <f>E33+E35</f>
        <v>-6412167.8449999979</v>
      </c>
      <c r="F37" s="144">
        <f>F33+F35</f>
        <v>13693236.479999997</v>
      </c>
      <c r="G37" s="148">
        <f>E37+F37</f>
        <v>7281068.6349999988</v>
      </c>
      <c r="H37" s="14"/>
      <c r="J37" s="16">
        <v>1064</v>
      </c>
      <c r="N37" s="23"/>
    </row>
    <row r="38" spans="1:14" ht="20.25" x14ac:dyDescent="0.3">
      <c r="A38" s="105"/>
      <c r="B38" s="132"/>
      <c r="C38" s="116"/>
      <c r="D38" s="116"/>
      <c r="E38" s="142"/>
      <c r="F38" s="144"/>
      <c r="G38" s="148"/>
      <c r="H38" s="14"/>
      <c r="J38" s="16"/>
      <c r="N38" s="23"/>
    </row>
    <row r="39" spans="1:14" ht="20.25" x14ac:dyDescent="0.3">
      <c r="A39" s="105" t="s">
        <v>36</v>
      </c>
      <c r="B39" s="132"/>
      <c r="C39" s="116">
        <f t="shared" ref="C39" si="3">C40+C41+C42+C43+C44</f>
        <v>429</v>
      </c>
      <c r="D39" s="116">
        <f t="shared" ref="D39:G39" si="4">D40+D41+D42+D43+D44</f>
        <v>42</v>
      </c>
      <c r="E39" s="142">
        <f t="shared" si="4"/>
        <v>-2028060.54</v>
      </c>
      <c r="F39" s="144">
        <f t="shared" si="4"/>
        <v>-1167711.7000000002</v>
      </c>
      <c r="G39" s="147">
        <f t="shared" si="4"/>
        <v>-3195772.24</v>
      </c>
      <c r="H39" s="14"/>
      <c r="J39" s="16"/>
      <c r="N39" s="23"/>
    </row>
    <row r="40" spans="1:14" ht="18.75" customHeight="1" x14ac:dyDescent="0.3">
      <c r="A40" s="106" t="s">
        <v>44</v>
      </c>
      <c r="B40" s="131" t="s">
        <v>86</v>
      </c>
      <c r="C40" s="120">
        <v>0</v>
      </c>
      <c r="D40" s="120">
        <v>0</v>
      </c>
      <c r="E40" s="142">
        <v>0</v>
      </c>
      <c r="F40" s="145">
        <v>-593565.18000000005</v>
      </c>
      <c r="G40" s="148">
        <f>E40+F40</f>
        <v>-593565.18000000005</v>
      </c>
      <c r="H40" s="14" t="s">
        <v>28</v>
      </c>
      <c r="J40" s="17">
        <v>-453</v>
      </c>
      <c r="N40" s="23"/>
    </row>
    <row r="41" spans="1:14" ht="20.25" customHeight="1" x14ac:dyDescent="0.3">
      <c r="A41" s="106" t="s">
        <v>45</v>
      </c>
      <c r="B41" s="131" t="s">
        <v>86</v>
      </c>
      <c r="C41" s="120">
        <v>0</v>
      </c>
      <c r="D41" s="120">
        <v>0</v>
      </c>
      <c r="E41" s="142">
        <v>0</v>
      </c>
      <c r="F41" s="145">
        <v>-492452.15</v>
      </c>
      <c r="G41" s="148">
        <f>E41+F41</f>
        <v>-492452.15</v>
      </c>
      <c r="H41" s="14"/>
      <c r="J41" s="17"/>
      <c r="N41" s="23"/>
    </row>
    <row r="42" spans="1:14" ht="20.25" customHeight="1" x14ac:dyDescent="0.3">
      <c r="A42" s="104" t="s">
        <v>87</v>
      </c>
      <c r="B42" s="131" t="s">
        <v>89</v>
      </c>
      <c r="C42" s="120">
        <v>238</v>
      </c>
      <c r="D42" s="120">
        <v>23</v>
      </c>
      <c r="E42" s="142">
        <v>-1001857.72</v>
      </c>
      <c r="F42" s="145">
        <v>355133.46</v>
      </c>
      <c r="G42" s="148">
        <f>E42+F42</f>
        <v>-646724.26</v>
      </c>
      <c r="H42" s="14"/>
      <c r="J42" s="17"/>
      <c r="N42" s="23"/>
    </row>
    <row r="43" spans="1:14" ht="20.25" x14ac:dyDescent="0.3">
      <c r="A43" s="104" t="s">
        <v>88</v>
      </c>
      <c r="B43" s="131" t="s">
        <v>89</v>
      </c>
      <c r="C43" s="120">
        <v>191</v>
      </c>
      <c r="D43" s="120">
        <v>19</v>
      </c>
      <c r="E43" s="142">
        <v>-1026202.82</v>
      </c>
      <c r="F43" s="144">
        <v>284106.77</v>
      </c>
      <c r="G43" s="148">
        <f>E43+F43</f>
        <v>-742096.04999999993</v>
      </c>
      <c r="H43" s="14"/>
      <c r="J43" s="18">
        <v>0.02</v>
      </c>
      <c r="N43" s="23"/>
    </row>
    <row r="44" spans="1:14" ht="20.25" x14ac:dyDescent="0.3">
      <c r="A44" s="104" t="s">
        <v>74</v>
      </c>
      <c r="B44" s="131"/>
      <c r="C44" s="120">
        <v>0</v>
      </c>
      <c r="D44" s="120">
        <v>0</v>
      </c>
      <c r="E44" s="142">
        <v>0</v>
      </c>
      <c r="F44" s="144">
        <v>-720934.6</v>
      </c>
      <c r="G44" s="148">
        <f>E44+F44</f>
        <v>-720934.6</v>
      </c>
      <c r="H44" s="14"/>
      <c r="J44" s="93"/>
      <c r="N44" s="23"/>
    </row>
    <row r="45" spans="1:14" ht="24.75" customHeight="1" x14ac:dyDescent="0.3">
      <c r="A45" s="105" t="s">
        <v>125</v>
      </c>
      <c r="B45" s="131"/>
      <c r="C45" s="121">
        <f>C37+C39</f>
        <v>70</v>
      </c>
      <c r="D45" s="121">
        <f>D37+D39</f>
        <v>-15291</v>
      </c>
      <c r="E45" s="168">
        <f t="shared" ref="E45:G45" si="5">E37+E39</f>
        <v>-8440228.3849999979</v>
      </c>
      <c r="F45" s="153">
        <f t="shared" si="5"/>
        <v>12525524.779999997</v>
      </c>
      <c r="G45" s="143">
        <f t="shared" si="5"/>
        <v>4085296.3949999986</v>
      </c>
      <c r="H45" s="14"/>
      <c r="N45" s="23"/>
    </row>
    <row r="46" spans="1:14" ht="21" customHeight="1" x14ac:dyDescent="0.3">
      <c r="A46" s="107" t="s">
        <v>13</v>
      </c>
      <c r="B46" s="107"/>
      <c r="C46" s="124">
        <v>2.9999999999999997E-4</v>
      </c>
      <c r="D46" s="176">
        <v>0</v>
      </c>
      <c r="E46" s="85">
        <v>0.05</v>
      </c>
      <c r="F46" s="140">
        <v>1.2999999999999999E-3</v>
      </c>
      <c r="G46" s="86">
        <v>1.8E-3</v>
      </c>
      <c r="N46" s="23"/>
    </row>
    <row r="47" spans="1:14" ht="6" customHeight="1" x14ac:dyDescent="0.3">
      <c r="A47" s="125"/>
      <c r="B47" s="125"/>
      <c r="C47" s="125"/>
      <c r="D47" s="128">
        <v>0</v>
      </c>
      <c r="E47" s="87"/>
      <c r="F47" s="141"/>
      <c r="G47" s="88"/>
    </row>
    <row r="48" spans="1:14" ht="18" customHeight="1" x14ac:dyDescent="0.3">
      <c r="A48" s="220" t="s">
        <v>126</v>
      </c>
      <c r="B48" s="220"/>
      <c r="C48" s="220"/>
      <c r="D48" s="220"/>
      <c r="E48" s="87"/>
      <c r="F48" s="141"/>
      <c r="G48" s="88"/>
      <c r="H48" s="64">
        <v>3167189.69</v>
      </c>
    </row>
    <row r="49" spans="1:7" ht="18" customHeight="1" x14ac:dyDescent="0.3">
      <c r="A49" s="139" t="s">
        <v>71</v>
      </c>
      <c r="B49" s="108"/>
      <c r="C49" s="108"/>
      <c r="D49" s="108"/>
      <c r="E49" s="88"/>
      <c r="F49" s="88"/>
      <c r="G49" s="88"/>
    </row>
    <row r="50" spans="1:7" ht="18" customHeight="1" x14ac:dyDescent="0.3">
      <c r="A50" s="139"/>
      <c r="B50" s="108"/>
      <c r="C50" s="108"/>
      <c r="D50" s="108"/>
      <c r="E50" s="88"/>
      <c r="F50" s="88"/>
      <c r="G50" s="88"/>
    </row>
    <row r="51" spans="1:7" ht="18" customHeight="1" x14ac:dyDescent="0.2">
      <c r="A51" s="109" t="s">
        <v>118</v>
      </c>
      <c r="B51" s="109"/>
      <c r="C51" s="214" t="s">
        <v>72</v>
      </c>
      <c r="D51" s="214"/>
      <c r="E51" s="214"/>
    </row>
    <row r="52" spans="1:7" ht="14.25" customHeight="1" x14ac:dyDescent="0.25">
      <c r="A52" s="110" t="s">
        <v>21</v>
      </c>
      <c r="B52" s="110"/>
      <c r="C52" s="215" t="s">
        <v>103</v>
      </c>
      <c r="D52" s="214"/>
      <c r="E52" s="214"/>
    </row>
    <row r="53" spans="1:7" ht="25.5" customHeight="1" x14ac:dyDescent="0.2">
      <c r="A53" s="109" t="s">
        <v>118</v>
      </c>
      <c r="B53" s="109"/>
      <c r="C53" s="109"/>
    </row>
    <row r="54" spans="1:7" ht="14.25" customHeight="1" x14ac:dyDescent="0.25">
      <c r="A54" s="110" t="s">
        <v>120</v>
      </c>
      <c r="B54" s="110"/>
      <c r="C54" s="110"/>
      <c r="D54" s="110"/>
    </row>
    <row r="55" spans="1:7" ht="18.75" customHeight="1" x14ac:dyDescent="0.25">
      <c r="A55" s="109"/>
      <c r="B55" s="109"/>
      <c r="C55" s="215" t="s">
        <v>69</v>
      </c>
      <c r="D55" s="215"/>
      <c r="E55" s="215"/>
    </row>
    <row r="56" spans="1:7" ht="20.25" customHeight="1" x14ac:dyDescent="0.25">
      <c r="A56" s="109" t="s">
        <v>109</v>
      </c>
      <c r="B56" s="110"/>
      <c r="C56" s="203" t="s">
        <v>75</v>
      </c>
      <c r="D56" s="203"/>
      <c r="E56" s="203"/>
      <c r="G56" s="170"/>
    </row>
    <row r="57" spans="1:7" ht="15.75" customHeight="1" x14ac:dyDescent="0.25">
      <c r="A57" s="110" t="s">
        <v>73</v>
      </c>
      <c r="B57" s="109"/>
      <c r="C57" s="109" t="s">
        <v>127</v>
      </c>
      <c r="D57" s="216"/>
    </row>
    <row r="58" spans="1:7" ht="11.25" customHeight="1" x14ac:dyDescent="0.2">
      <c r="A58" s="109"/>
      <c r="B58" s="109"/>
      <c r="C58" s="109" t="s">
        <v>77</v>
      </c>
      <c r="D58" s="216"/>
    </row>
    <row r="59" spans="1:7" ht="11.25" customHeight="1" x14ac:dyDescent="0.2">
      <c r="A59" s="109"/>
      <c r="B59" s="109"/>
      <c r="C59" s="109"/>
      <c r="D59" s="203"/>
    </row>
    <row r="60" spans="1:7" ht="10.5" customHeight="1" x14ac:dyDescent="0.2">
      <c r="A60" s="109"/>
      <c r="B60" s="109"/>
      <c r="C60" s="109"/>
      <c r="D60" s="203"/>
    </row>
    <row r="61" spans="1:7" ht="11.25" hidden="1" customHeight="1" x14ac:dyDescent="0.2">
      <c r="A61" s="109"/>
      <c r="B61" s="109"/>
      <c r="C61" s="109"/>
      <c r="D61" s="111"/>
    </row>
    <row r="62" spans="1:7" ht="15.75" customHeight="1" x14ac:dyDescent="0.25">
      <c r="A62" s="217" t="s">
        <v>70</v>
      </c>
      <c r="B62" s="217"/>
      <c r="C62" s="217"/>
      <c r="D62" s="217"/>
    </row>
    <row r="63" spans="1:7" ht="11.25" customHeight="1" x14ac:dyDescent="0.25">
      <c r="A63" s="112"/>
      <c r="B63" s="112"/>
      <c r="C63" s="112"/>
      <c r="D63" s="112"/>
    </row>
    <row r="64" spans="1:7" ht="15.75" x14ac:dyDescent="0.2">
      <c r="A64" s="169" t="s">
        <v>122</v>
      </c>
      <c r="B64" s="133"/>
      <c r="C64" s="218" t="s">
        <v>119</v>
      </c>
      <c r="D64" s="218"/>
      <c r="E64" s="218"/>
    </row>
    <row r="65" spans="1:9" ht="15.75" x14ac:dyDescent="0.25">
      <c r="A65" s="133" t="s">
        <v>104</v>
      </c>
      <c r="B65" s="133"/>
      <c r="C65" s="219" t="s">
        <v>105</v>
      </c>
      <c r="D65" s="219"/>
      <c r="E65" s="219"/>
    </row>
    <row r="66" spans="1:9" ht="15.75" x14ac:dyDescent="0.25">
      <c r="A66" s="133" t="s">
        <v>117</v>
      </c>
      <c r="B66" s="134"/>
      <c r="C66" s="219" t="s">
        <v>110</v>
      </c>
      <c r="D66" s="219"/>
      <c r="E66" s="219"/>
    </row>
    <row r="67" spans="1:9" x14ac:dyDescent="0.2">
      <c r="A67" s="135"/>
      <c r="B67" s="135"/>
      <c r="C67" s="135"/>
      <c r="D67" s="138"/>
      <c r="G67" s="190"/>
      <c r="H67" s="190"/>
      <c r="I67" s="190"/>
    </row>
    <row r="68" spans="1:9" x14ac:dyDescent="0.2">
      <c r="F68" s="89"/>
    </row>
  </sheetData>
  <mergeCells count="15">
    <mergeCell ref="A10:D10"/>
    <mergeCell ref="A48:D48"/>
    <mergeCell ref="A12:B13"/>
    <mergeCell ref="C12:D12"/>
    <mergeCell ref="D57:D58"/>
    <mergeCell ref="C51:E51"/>
    <mergeCell ref="C52:E52"/>
    <mergeCell ref="C55:E55"/>
    <mergeCell ref="C56:E56"/>
    <mergeCell ref="D59:D60"/>
    <mergeCell ref="A62:D62"/>
    <mergeCell ref="G67:I67"/>
    <mergeCell ref="C64:E64"/>
    <mergeCell ref="C65:E65"/>
    <mergeCell ref="C66:E66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showGridLines="0" view="pageBreakPreview" zoomScale="77" zoomScaleNormal="77" zoomScaleSheetLayoutView="77" workbookViewId="0">
      <selection activeCell="A42" sqref="A42"/>
    </sheetView>
  </sheetViews>
  <sheetFormatPr defaultRowHeight="12.75" x14ac:dyDescent="0.2"/>
  <cols>
    <col min="1" max="1" width="95.42578125" style="2" customWidth="1"/>
    <col min="2" max="2" width="52" style="2" customWidth="1"/>
    <col min="3" max="16384" width="9.140625" style="2"/>
  </cols>
  <sheetData>
    <row r="1" spans="1:2" ht="15" x14ac:dyDescent="0.2">
      <c r="A1" s="90"/>
      <c r="B1" s="90"/>
    </row>
    <row r="2" spans="1:2" ht="15" x14ac:dyDescent="0.2">
      <c r="A2" s="90"/>
      <c r="B2" s="90"/>
    </row>
    <row r="3" spans="1:2" ht="15" x14ac:dyDescent="0.2">
      <c r="A3" s="90"/>
      <c r="B3" s="90"/>
    </row>
    <row r="4" spans="1:2" ht="15.75" x14ac:dyDescent="0.25">
      <c r="A4" s="92"/>
      <c r="B4" s="92"/>
    </row>
    <row r="5" spans="1:2" ht="15" x14ac:dyDescent="0.2">
      <c r="A5" s="90"/>
      <c r="B5" s="90"/>
    </row>
    <row r="6" spans="1:2" ht="15" x14ac:dyDescent="0.2">
      <c r="A6" s="90"/>
      <c r="B6" s="90"/>
    </row>
    <row r="7" spans="1:2" ht="15" x14ac:dyDescent="0.2">
      <c r="A7" s="90" t="s">
        <v>0</v>
      </c>
      <c r="B7" s="90"/>
    </row>
    <row r="8" spans="1:2" ht="15" x14ac:dyDescent="0.2">
      <c r="A8" s="90" t="s">
        <v>37</v>
      </c>
      <c r="B8" s="90"/>
    </row>
    <row r="9" spans="1:2" ht="15" x14ac:dyDescent="0.2">
      <c r="A9" s="90" t="s">
        <v>1</v>
      </c>
      <c r="B9" s="90"/>
    </row>
    <row r="10" spans="1:2" ht="22.5" customHeight="1" x14ac:dyDescent="0.2">
      <c r="A10" s="204" t="s">
        <v>123</v>
      </c>
      <c r="B10" s="205"/>
    </row>
    <row r="11" spans="1:2" s="1" customFormat="1" ht="15.75" customHeight="1" x14ac:dyDescent="0.25">
      <c r="A11" s="95"/>
      <c r="B11" s="95"/>
    </row>
    <row r="12" spans="1:2" s="1" customFormat="1" ht="15.75" x14ac:dyDescent="0.2">
      <c r="A12" s="207" t="s">
        <v>2</v>
      </c>
      <c r="B12" s="173" t="s">
        <v>128</v>
      </c>
    </row>
    <row r="13" spans="1:2" s="1" customFormat="1" ht="15.75" x14ac:dyDescent="0.2">
      <c r="A13" s="208"/>
      <c r="B13" s="172">
        <v>45382</v>
      </c>
    </row>
    <row r="14" spans="1:2" ht="15" x14ac:dyDescent="0.2">
      <c r="A14" s="100"/>
      <c r="B14" s="100"/>
    </row>
    <row r="15" spans="1:2" ht="15.75" x14ac:dyDescent="0.25">
      <c r="A15" s="102" t="s">
        <v>4</v>
      </c>
      <c r="B15" s="116">
        <f>B16+B17+B18</f>
        <v>7511</v>
      </c>
    </row>
    <row r="16" spans="1:2" ht="15" x14ac:dyDescent="0.2">
      <c r="A16" s="103" t="s">
        <v>14</v>
      </c>
      <c r="B16" s="118">
        <v>4047</v>
      </c>
    </row>
    <row r="17" spans="1:2" ht="15" x14ac:dyDescent="0.2">
      <c r="A17" s="103" t="s">
        <v>15</v>
      </c>
      <c r="B17" s="118">
        <v>3464</v>
      </c>
    </row>
    <row r="18" spans="1:2" ht="15" x14ac:dyDescent="0.2">
      <c r="A18" s="104"/>
      <c r="B18" s="118"/>
    </row>
    <row r="19" spans="1:2" ht="31.5" customHeight="1" x14ac:dyDescent="0.25">
      <c r="A19" s="105" t="s">
        <v>10</v>
      </c>
      <c r="B19" s="116">
        <f t="shared" ref="B19" si="0">B20+B21+B22</f>
        <v>-3086</v>
      </c>
    </row>
    <row r="20" spans="1:2" ht="15" x14ac:dyDescent="0.2">
      <c r="A20" s="106" t="s">
        <v>58</v>
      </c>
      <c r="B20" s="120">
        <v>-2225</v>
      </c>
    </row>
    <row r="21" spans="1:2" ht="21.75" customHeight="1" x14ac:dyDescent="0.25">
      <c r="A21" s="104" t="s">
        <v>100</v>
      </c>
      <c r="B21" s="120">
        <v>-1</v>
      </c>
    </row>
    <row r="22" spans="1:2" ht="21.75" customHeight="1" x14ac:dyDescent="0.2">
      <c r="A22" s="104" t="s">
        <v>98</v>
      </c>
      <c r="B22" s="120">
        <v>-860</v>
      </c>
    </row>
    <row r="23" spans="1:2" s="1" customFormat="1" ht="25.5" customHeight="1" x14ac:dyDescent="0.25">
      <c r="A23" s="105" t="s">
        <v>5</v>
      </c>
      <c r="B23" s="116">
        <f>B15+B19</f>
        <v>4425</v>
      </c>
    </row>
    <row r="24" spans="1:2" ht="15.75" x14ac:dyDescent="0.25">
      <c r="A24" s="104"/>
      <c r="B24" s="116"/>
    </row>
    <row r="25" spans="1:2" ht="15.75" x14ac:dyDescent="0.25">
      <c r="A25" s="105" t="s">
        <v>43</v>
      </c>
      <c r="B25" s="116">
        <f>B26+B27+B28+B29+B30+B31</f>
        <v>-4832</v>
      </c>
    </row>
    <row r="26" spans="1:2" ht="15" x14ac:dyDescent="0.2">
      <c r="A26" s="106" t="s">
        <v>81</v>
      </c>
      <c r="B26" s="117">
        <v>2988</v>
      </c>
    </row>
    <row r="27" spans="1:2" ht="15" x14ac:dyDescent="0.2">
      <c r="A27" s="106" t="s">
        <v>82</v>
      </c>
      <c r="B27" s="117">
        <v>-7751</v>
      </c>
    </row>
    <row r="28" spans="1:2" ht="15" x14ac:dyDescent="0.2">
      <c r="A28" s="103" t="s">
        <v>84</v>
      </c>
      <c r="B28" s="117">
        <v>-2189</v>
      </c>
    </row>
    <row r="29" spans="1:2" ht="15.75" x14ac:dyDescent="0.25">
      <c r="A29" s="106" t="s">
        <v>101</v>
      </c>
      <c r="B29" s="117">
        <v>-700</v>
      </c>
    </row>
    <row r="30" spans="1:2" ht="15" x14ac:dyDescent="0.2">
      <c r="A30" s="106" t="s">
        <v>85</v>
      </c>
      <c r="B30" s="117">
        <v>2920</v>
      </c>
    </row>
    <row r="31" spans="1:2" ht="15.75" x14ac:dyDescent="0.25">
      <c r="A31" s="106" t="s">
        <v>102</v>
      </c>
      <c r="B31" s="117">
        <v>-100</v>
      </c>
    </row>
    <row r="32" spans="1:2" ht="27" customHeight="1" x14ac:dyDescent="0.25">
      <c r="A32" s="104"/>
      <c r="B32" s="116"/>
    </row>
    <row r="33" spans="1:2" ht="17.25" customHeight="1" x14ac:dyDescent="0.25">
      <c r="A33" s="105" t="s">
        <v>6</v>
      </c>
      <c r="B33" s="116">
        <f>B23+B25</f>
        <v>-407</v>
      </c>
    </row>
    <row r="34" spans="1:2" ht="24.75" customHeight="1" x14ac:dyDescent="0.25">
      <c r="A34" s="104"/>
      <c r="B34" s="116"/>
    </row>
    <row r="35" spans="1:2" ht="15.75" x14ac:dyDescent="0.25">
      <c r="A35" s="105" t="s">
        <v>7</v>
      </c>
      <c r="B35" s="116">
        <v>48</v>
      </c>
    </row>
    <row r="36" spans="1:2" ht="12" customHeight="1" x14ac:dyDescent="0.25">
      <c r="A36" s="104"/>
      <c r="B36" s="116"/>
    </row>
    <row r="37" spans="1:2" ht="15.75" x14ac:dyDescent="0.25">
      <c r="A37" s="105" t="s">
        <v>8</v>
      </c>
      <c r="B37" s="116">
        <f>B33+B35</f>
        <v>-359</v>
      </c>
    </row>
    <row r="38" spans="1:2" ht="15.75" x14ac:dyDescent="0.25">
      <c r="A38" s="105"/>
      <c r="B38" s="116"/>
    </row>
    <row r="39" spans="1:2" ht="15.75" x14ac:dyDescent="0.25">
      <c r="A39" s="105" t="s">
        <v>36</v>
      </c>
      <c r="B39" s="116">
        <f t="shared" ref="B39" si="1">B40+B41+B42+B43+B44</f>
        <v>429</v>
      </c>
    </row>
    <row r="40" spans="1:2" ht="18.75" customHeight="1" x14ac:dyDescent="0.2">
      <c r="A40" s="106" t="s">
        <v>44</v>
      </c>
      <c r="B40" s="120">
        <v>0</v>
      </c>
    </row>
    <row r="41" spans="1:2" ht="20.25" customHeight="1" x14ac:dyDescent="0.2">
      <c r="A41" s="106" t="s">
        <v>45</v>
      </c>
      <c r="B41" s="120">
        <v>0</v>
      </c>
    </row>
    <row r="42" spans="1:2" ht="20.25" customHeight="1" x14ac:dyDescent="0.2">
      <c r="A42" s="104" t="s">
        <v>87</v>
      </c>
      <c r="B42" s="120">
        <v>238</v>
      </c>
    </row>
    <row r="43" spans="1:2" ht="15" x14ac:dyDescent="0.2">
      <c r="A43" s="104" t="s">
        <v>88</v>
      </c>
      <c r="B43" s="120">
        <v>191</v>
      </c>
    </row>
    <row r="44" spans="1:2" ht="15" x14ac:dyDescent="0.2">
      <c r="A44" s="104" t="s">
        <v>74</v>
      </c>
      <c r="B44" s="120">
        <v>0</v>
      </c>
    </row>
    <row r="45" spans="1:2" ht="24.75" customHeight="1" x14ac:dyDescent="0.25">
      <c r="A45" s="105" t="s">
        <v>125</v>
      </c>
      <c r="B45" s="121">
        <f>B37+B39</f>
        <v>70</v>
      </c>
    </row>
    <row r="46" spans="1:2" ht="21" customHeight="1" x14ac:dyDescent="0.25">
      <c r="A46" s="107" t="s">
        <v>13</v>
      </c>
      <c r="B46" s="124">
        <v>2.9999999999999997E-4</v>
      </c>
    </row>
    <row r="47" spans="1:2" ht="6" customHeight="1" x14ac:dyDescent="0.2">
      <c r="A47" s="125"/>
      <c r="B47" s="125"/>
    </row>
    <row r="48" spans="1:2" ht="18" customHeight="1" x14ac:dyDescent="0.25">
      <c r="A48" s="220" t="s">
        <v>126</v>
      </c>
      <c r="B48" s="220"/>
    </row>
    <row r="49" spans="1:2" ht="18" customHeight="1" x14ac:dyDescent="0.25">
      <c r="A49" s="139" t="s">
        <v>71</v>
      </c>
      <c r="B49" s="108"/>
    </row>
    <row r="50" spans="1:2" ht="18" customHeight="1" x14ac:dyDescent="0.25">
      <c r="A50" s="139"/>
      <c r="B50" s="108"/>
    </row>
    <row r="51" spans="1:2" ht="18" customHeight="1" x14ac:dyDescent="0.2">
      <c r="A51" s="109" t="s">
        <v>118</v>
      </c>
      <c r="B51" s="109" t="s">
        <v>72</v>
      </c>
    </row>
    <row r="52" spans="1:2" ht="14.25" customHeight="1" x14ac:dyDescent="0.25">
      <c r="A52" s="110" t="s">
        <v>21</v>
      </c>
      <c r="B52" s="110" t="s">
        <v>103</v>
      </c>
    </row>
    <row r="53" spans="1:2" ht="25.5" customHeight="1" x14ac:dyDescent="0.2">
      <c r="A53" s="109" t="s">
        <v>118</v>
      </c>
      <c r="B53" s="109"/>
    </row>
    <row r="54" spans="1:2" ht="14.25" customHeight="1" x14ac:dyDescent="0.25">
      <c r="A54" s="110" t="s">
        <v>120</v>
      </c>
      <c r="B54" s="110"/>
    </row>
    <row r="55" spans="1:2" ht="18.75" customHeight="1" x14ac:dyDescent="0.25">
      <c r="A55" s="109"/>
      <c r="B55" s="110" t="s">
        <v>69</v>
      </c>
    </row>
    <row r="56" spans="1:2" ht="20.25" customHeight="1" x14ac:dyDescent="0.2">
      <c r="A56" s="109" t="s">
        <v>109</v>
      </c>
      <c r="B56" s="111" t="s">
        <v>75</v>
      </c>
    </row>
    <row r="57" spans="1:2" ht="15.75" customHeight="1" x14ac:dyDescent="0.25">
      <c r="A57" s="110" t="s">
        <v>73</v>
      </c>
      <c r="B57" s="109" t="s">
        <v>127</v>
      </c>
    </row>
    <row r="58" spans="1:2" ht="11.25" customHeight="1" x14ac:dyDescent="0.2">
      <c r="A58" s="109"/>
      <c r="B58" s="109" t="s">
        <v>77</v>
      </c>
    </row>
    <row r="59" spans="1:2" ht="11.25" customHeight="1" x14ac:dyDescent="0.2">
      <c r="A59" s="109"/>
      <c r="B59" s="109"/>
    </row>
    <row r="60" spans="1:2" ht="10.5" customHeight="1" x14ac:dyDescent="0.2">
      <c r="A60" s="109"/>
      <c r="B60" s="109"/>
    </row>
    <row r="61" spans="1:2" ht="11.25" hidden="1" customHeight="1" x14ac:dyDescent="0.2">
      <c r="A61" s="109"/>
      <c r="B61" s="109"/>
    </row>
    <row r="62" spans="1:2" ht="15.75" customHeight="1" x14ac:dyDescent="0.25">
      <c r="A62" s="217" t="s">
        <v>70</v>
      </c>
      <c r="B62" s="217"/>
    </row>
    <row r="63" spans="1:2" ht="11.25" customHeight="1" x14ac:dyDescent="0.25">
      <c r="A63" s="112"/>
      <c r="B63" s="112"/>
    </row>
    <row r="64" spans="1:2" ht="15.75" x14ac:dyDescent="0.2">
      <c r="A64" s="169" t="s">
        <v>122</v>
      </c>
      <c r="B64" s="133" t="s">
        <v>119</v>
      </c>
    </row>
    <row r="65" spans="1:2" ht="15.75" x14ac:dyDescent="0.25">
      <c r="A65" s="133" t="s">
        <v>104</v>
      </c>
      <c r="B65" s="171" t="s">
        <v>105</v>
      </c>
    </row>
    <row r="66" spans="1:2" ht="15.75" x14ac:dyDescent="0.25">
      <c r="A66" s="133" t="s">
        <v>117</v>
      </c>
      <c r="B66" s="171" t="s">
        <v>110</v>
      </c>
    </row>
    <row r="67" spans="1:2" x14ac:dyDescent="0.2">
      <c r="A67" s="135"/>
      <c r="B67" s="135"/>
    </row>
  </sheetData>
  <mergeCells count="4">
    <mergeCell ref="A62:B62"/>
    <mergeCell ref="A10:B10"/>
    <mergeCell ref="A12:A13"/>
    <mergeCell ref="A48:B48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4" orientation="portrait" r:id="rId1"/>
  <headerFooter alignWithMargins="0"/>
  <rowBreaks count="1" manualBreakCount="1">
    <brk id="66" max="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tabSelected="1" topLeftCell="A46" zoomScale="86" zoomScaleNormal="86" zoomScaleSheetLayoutView="77" workbookViewId="0">
      <selection activeCell="B59" sqref="B59:B60"/>
    </sheetView>
  </sheetViews>
  <sheetFormatPr defaultRowHeight="12.75" x14ac:dyDescent="0.2"/>
  <cols>
    <col min="1" max="1" width="88.7109375" style="2" customWidth="1"/>
    <col min="2" max="2" width="43.5703125" style="2" customWidth="1"/>
    <col min="3" max="3" width="25" style="2" hidden="1" customWidth="1"/>
    <col min="4" max="4" width="21.5703125" style="2" hidden="1" customWidth="1"/>
    <col min="5" max="5" width="23.5703125" style="2" hidden="1" customWidth="1"/>
    <col min="6" max="6" width="61.5703125" style="2" hidden="1" customWidth="1"/>
    <col min="7" max="7" width="9.140625" style="2" hidden="1" customWidth="1"/>
    <col min="8" max="8" width="0" style="2" hidden="1" customWidth="1"/>
    <col min="9" max="9" width="41.5703125" style="2" hidden="1" customWidth="1"/>
    <col min="10" max="16384" width="9.140625" style="2"/>
  </cols>
  <sheetData>
    <row r="1" spans="1:9" ht="15" x14ac:dyDescent="0.2">
      <c r="A1" s="90"/>
      <c r="B1" s="90"/>
    </row>
    <row r="2" spans="1:9" ht="15" x14ac:dyDescent="0.2">
      <c r="A2" s="90"/>
      <c r="B2" s="90"/>
    </row>
    <row r="3" spans="1:9" ht="15" x14ac:dyDescent="0.2">
      <c r="A3" s="90"/>
      <c r="B3" s="90"/>
    </row>
    <row r="4" spans="1:9" ht="15.75" x14ac:dyDescent="0.25">
      <c r="A4" s="92"/>
      <c r="B4" s="90"/>
    </row>
    <row r="5" spans="1:9" ht="15" x14ac:dyDescent="0.2">
      <c r="A5" s="90"/>
      <c r="B5" s="90"/>
    </row>
    <row r="6" spans="1:9" ht="15" x14ac:dyDescent="0.2">
      <c r="A6" s="90"/>
      <c r="B6" s="90"/>
    </row>
    <row r="7" spans="1:9" ht="15" x14ac:dyDescent="0.2">
      <c r="A7" s="90" t="s">
        <v>0</v>
      </c>
      <c r="B7" s="90"/>
    </row>
    <row r="8" spans="1:9" ht="15" x14ac:dyDescent="0.2">
      <c r="A8" s="90" t="s">
        <v>37</v>
      </c>
      <c r="B8" s="90"/>
    </row>
    <row r="9" spans="1:9" ht="15.75" x14ac:dyDescent="0.25">
      <c r="A9" s="90" t="s">
        <v>1</v>
      </c>
      <c r="B9" s="94"/>
    </row>
    <row r="10" spans="1:9" ht="22.5" customHeight="1" x14ac:dyDescent="0.2">
      <c r="A10" s="204" t="s">
        <v>134</v>
      </c>
      <c r="B10" s="206"/>
    </row>
    <row r="11" spans="1:9" s="1" customFormat="1" ht="15.75" customHeight="1" x14ac:dyDescent="0.25">
      <c r="A11" s="95"/>
      <c r="B11" s="177" t="s">
        <v>18</v>
      </c>
    </row>
    <row r="12" spans="1:9" s="1" customFormat="1" ht="20.25" x14ac:dyDescent="0.3">
      <c r="A12" s="207" t="s">
        <v>2</v>
      </c>
      <c r="B12" s="174" t="s">
        <v>140</v>
      </c>
      <c r="C12" s="84"/>
      <c r="D12" s="84"/>
      <c r="E12" s="84"/>
      <c r="I12" s="1" t="s">
        <v>90</v>
      </c>
    </row>
    <row r="13" spans="1:9" s="1" customFormat="1" ht="20.25" x14ac:dyDescent="0.3">
      <c r="A13" s="208"/>
      <c r="B13" s="99">
        <v>45565</v>
      </c>
      <c r="C13" s="157"/>
      <c r="D13" s="155"/>
      <c r="E13" s="159"/>
      <c r="F13" s="25"/>
      <c r="I13" s="23"/>
    </row>
    <row r="14" spans="1:9" ht="20.25" x14ac:dyDescent="0.3">
      <c r="A14" s="100"/>
      <c r="B14" s="101"/>
      <c r="C14" s="158"/>
      <c r="D14" s="156"/>
      <c r="E14" s="160"/>
      <c r="F14" s="24"/>
      <c r="I14" s="24"/>
    </row>
    <row r="15" spans="1:9" ht="20.25" x14ac:dyDescent="0.3">
      <c r="A15" s="188" t="s">
        <v>4</v>
      </c>
      <c r="B15" s="187">
        <f>B16+B17+B18</f>
        <v>11089</v>
      </c>
      <c r="C15" s="164"/>
      <c r="D15" s="161"/>
      <c r="E15" s="162"/>
      <c r="F15" s="22"/>
      <c r="I15" s="23"/>
    </row>
    <row r="16" spans="1:9" ht="20.25" x14ac:dyDescent="0.3">
      <c r="A16" s="179" t="s">
        <v>14</v>
      </c>
      <c r="B16" s="180">
        <v>7284</v>
      </c>
      <c r="C16" s="152"/>
      <c r="D16" s="166"/>
      <c r="E16" s="163"/>
      <c r="F16" s="14"/>
      <c r="I16" s="23" t="s">
        <v>96</v>
      </c>
    </row>
    <row r="17" spans="1:9" ht="20.25" x14ac:dyDescent="0.3">
      <c r="A17" s="179" t="s">
        <v>15</v>
      </c>
      <c r="B17" s="180">
        <v>3805</v>
      </c>
      <c r="C17" s="152"/>
      <c r="D17" s="166"/>
      <c r="E17" s="163"/>
      <c r="F17" s="14"/>
      <c r="I17" s="23" t="s">
        <v>92</v>
      </c>
    </row>
    <row r="18" spans="1:9" ht="20.25" x14ac:dyDescent="0.3">
      <c r="A18" s="104"/>
      <c r="B18" s="118"/>
      <c r="C18" s="142"/>
      <c r="D18" s="144"/>
      <c r="E18" s="146"/>
      <c r="F18" s="14"/>
      <c r="I18" s="23"/>
    </row>
    <row r="19" spans="1:9" ht="31.5" customHeight="1" x14ac:dyDescent="0.3">
      <c r="A19" s="186" t="s">
        <v>10</v>
      </c>
      <c r="B19" s="187">
        <f t="shared" ref="B19" si="0">B20+B21+B22</f>
        <v>-3696</v>
      </c>
      <c r="C19" s="142"/>
      <c r="D19" s="144"/>
      <c r="E19" s="147"/>
      <c r="F19" s="14"/>
      <c r="I19" s="23"/>
    </row>
    <row r="20" spans="1:9" ht="20.25" x14ac:dyDescent="0.3">
      <c r="A20" s="182" t="s">
        <v>58</v>
      </c>
      <c r="B20" s="183">
        <v>-2573</v>
      </c>
      <c r="C20" s="165"/>
      <c r="D20" s="167"/>
      <c r="E20" s="151"/>
      <c r="F20" s="14"/>
      <c r="I20" s="23" t="s">
        <v>94</v>
      </c>
    </row>
    <row r="21" spans="1:9" ht="21.75" customHeight="1" x14ac:dyDescent="0.3">
      <c r="A21" s="184" t="s">
        <v>100</v>
      </c>
      <c r="B21" s="183">
        <v>-4</v>
      </c>
      <c r="C21" s="165"/>
      <c r="D21" s="167"/>
      <c r="E21" s="151"/>
      <c r="F21" s="14"/>
      <c r="I21" s="23" t="s">
        <v>93</v>
      </c>
    </row>
    <row r="22" spans="1:9" ht="21.75" customHeight="1" x14ac:dyDescent="0.3">
      <c r="A22" s="184" t="s">
        <v>98</v>
      </c>
      <c r="B22" s="183">
        <v>-1119</v>
      </c>
      <c r="C22" s="165"/>
      <c r="D22" s="167"/>
      <c r="E22" s="151"/>
      <c r="F22" s="14"/>
      <c r="I22" s="23" t="s">
        <v>95</v>
      </c>
    </row>
    <row r="23" spans="1:9" s="1" customFormat="1" ht="25.5" customHeight="1" x14ac:dyDescent="0.3">
      <c r="A23" s="186" t="s">
        <v>5</v>
      </c>
      <c r="B23" s="187">
        <f>B15+B19</f>
        <v>7393</v>
      </c>
      <c r="C23" s="142"/>
      <c r="D23" s="144"/>
      <c r="E23" s="148"/>
      <c r="F23" s="15"/>
      <c r="I23" s="23"/>
    </row>
    <row r="24" spans="1:9" ht="20.25" x14ac:dyDescent="0.3">
      <c r="A24" s="104"/>
      <c r="B24" s="116"/>
      <c r="C24" s="142"/>
      <c r="D24" s="144"/>
      <c r="E24" s="148"/>
      <c r="F24" s="14"/>
      <c r="I24" s="23"/>
    </row>
    <row r="25" spans="1:9" ht="20.25" x14ac:dyDescent="0.3">
      <c r="A25" s="186" t="s">
        <v>43</v>
      </c>
      <c r="B25" s="187">
        <f>B26+B27+B28+B29+B30+B31</f>
        <v>-4703</v>
      </c>
      <c r="C25" s="142"/>
      <c r="D25" s="144"/>
      <c r="E25" s="148"/>
      <c r="F25" s="14"/>
      <c r="I25" s="23"/>
    </row>
    <row r="26" spans="1:9" ht="20.25" x14ac:dyDescent="0.3">
      <c r="A26" s="182" t="s">
        <v>81</v>
      </c>
      <c r="B26" s="185">
        <v>3242</v>
      </c>
      <c r="C26" s="152"/>
      <c r="D26" s="166"/>
      <c r="E26" s="154"/>
      <c r="F26" s="14"/>
      <c r="I26" s="23" t="s">
        <v>25</v>
      </c>
    </row>
    <row r="27" spans="1:9" ht="20.25" x14ac:dyDescent="0.3">
      <c r="A27" s="182" t="s">
        <v>82</v>
      </c>
      <c r="B27" s="185">
        <v>-8426</v>
      </c>
      <c r="C27" s="165"/>
      <c r="D27" s="167"/>
      <c r="E27" s="151"/>
      <c r="F27" s="14"/>
      <c r="I27" s="23" t="s">
        <v>91</v>
      </c>
    </row>
    <row r="28" spans="1:9" ht="20.25" x14ac:dyDescent="0.3">
      <c r="A28" s="179" t="s">
        <v>84</v>
      </c>
      <c r="B28" s="185">
        <v>-2152</v>
      </c>
      <c r="C28" s="165"/>
      <c r="D28" s="167"/>
      <c r="E28" s="151"/>
      <c r="F28" s="14"/>
      <c r="I28" s="23"/>
    </row>
    <row r="29" spans="1:9" ht="20.25" x14ac:dyDescent="0.3">
      <c r="A29" s="182" t="s">
        <v>101</v>
      </c>
      <c r="B29" s="185">
        <v>-810</v>
      </c>
      <c r="C29" s="165"/>
      <c r="D29" s="167"/>
      <c r="E29" s="151"/>
      <c r="F29" s="14"/>
      <c r="I29" s="23" t="s">
        <v>99</v>
      </c>
    </row>
    <row r="30" spans="1:9" ht="20.25" x14ac:dyDescent="0.3">
      <c r="A30" s="182" t="s">
        <v>85</v>
      </c>
      <c r="B30" s="185">
        <v>3443</v>
      </c>
      <c r="C30" s="152"/>
      <c r="D30" s="153"/>
      <c r="E30" s="154"/>
      <c r="F30" s="21"/>
      <c r="I30" s="23" t="s">
        <v>97</v>
      </c>
    </row>
    <row r="31" spans="1:9" ht="20.25" x14ac:dyDescent="0.3">
      <c r="A31" s="182" t="s">
        <v>102</v>
      </c>
      <c r="B31" s="185">
        <v>0</v>
      </c>
      <c r="C31" s="149"/>
      <c r="D31" s="150"/>
      <c r="E31" s="151"/>
      <c r="F31" s="21"/>
      <c r="I31" s="23" t="s">
        <v>97</v>
      </c>
    </row>
    <row r="32" spans="1:9" ht="27" customHeight="1" x14ac:dyDescent="0.3">
      <c r="A32" s="104"/>
      <c r="B32" s="116"/>
      <c r="C32" s="142"/>
      <c r="D32" s="144"/>
      <c r="E32" s="148"/>
      <c r="F32" s="14"/>
      <c r="I32" s="23"/>
    </row>
    <row r="33" spans="1:9" ht="17.25" customHeight="1" x14ac:dyDescent="0.3">
      <c r="A33" s="186" t="s">
        <v>6</v>
      </c>
      <c r="B33" s="187">
        <f>B23+B25</f>
        <v>2690</v>
      </c>
      <c r="C33" s="142"/>
      <c r="D33" s="144"/>
      <c r="E33" s="147"/>
      <c r="F33" s="14"/>
      <c r="I33" s="23"/>
    </row>
    <row r="34" spans="1:9" ht="24.75" customHeight="1" x14ac:dyDescent="0.3">
      <c r="A34" s="104"/>
      <c r="B34" s="116"/>
      <c r="C34" s="142"/>
      <c r="D34" s="144"/>
      <c r="E34" s="148"/>
      <c r="F34" s="14"/>
      <c r="I34" s="23"/>
    </row>
    <row r="35" spans="1:9" ht="20.25" x14ac:dyDescent="0.3">
      <c r="A35" s="181" t="s">
        <v>7</v>
      </c>
      <c r="B35" s="178">
        <v>0</v>
      </c>
      <c r="C35" s="142"/>
      <c r="D35" s="144"/>
      <c r="E35" s="148"/>
      <c r="F35" s="14"/>
      <c r="I35" s="23"/>
    </row>
    <row r="36" spans="1:9" ht="12" customHeight="1" x14ac:dyDescent="0.3">
      <c r="A36" s="184"/>
      <c r="B36" s="178"/>
      <c r="C36" s="142"/>
      <c r="D36" s="144"/>
      <c r="E36" s="148"/>
      <c r="F36" s="14"/>
      <c r="I36" s="23"/>
    </row>
    <row r="37" spans="1:9" ht="20.25" x14ac:dyDescent="0.3">
      <c r="A37" s="186" t="s">
        <v>8</v>
      </c>
      <c r="B37" s="187">
        <f>B33+B35</f>
        <v>2690</v>
      </c>
      <c r="C37" s="142"/>
      <c r="D37" s="144"/>
      <c r="E37" s="148"/>
      <c r="F37" s="14"/>
      <c r="I37" s="23"/>
    </row>
    <row r="38" spans="1:9" ht="20.25" x14ac:dyDescent="0.3">
      <c r="A38" s="105"/>
      <c r="B38" s="116"/>
      <c r="C38" s="142"/>
      <c r="D38" s="144"/>
      <c r="E38" s="148"/>
      <c r="F38" s="14"/>
      <c r="I38" s="23"/>
    </row>
    <row r="39" spans="1:9" ht="20.25" x14ac:dyDescent="0.3">
      <c r="A39" s="186" t="s">
        <v>36</v>
      </c>
      <c r="B39" s="187">
        <f t="shared" ref="B39" si="1">B40+B41+B42+B43+B44</f>
        <v>-1217</v>
      </c>
      <c r="C39" s="142"/>
      <c r="D39" s="144"/>
      <c r="E39" s="147"/>
      <c r="F39" s="14"/>
      <c r="I39" s="23"/>
    </row>
    <row r="40" spans="1:9" ht="18.75" customHeight="1" x14ac:dyDescent="0.3">
      <c r="A40" s="182" t="s">
        <v>44</v>
      </c>
      <c r="B40" s="183">
        <v>0</v>
      </c>
      <c r="C40" s="142"/>
      <c r="D40" s="145"/>
      <c r="E40" s="148"/>
      <c r="F40" s="14"/>
      <c r="I40" s="23"/>
    </row>
    <row r="41" spans="1:9" ht="20.25" customHeight="1" x14ac:dyDescent="0.3">
      <c r="A41" s="182" t="s">
        <v>45</v>
      </c>
      <c r="B41" s="183">
        <v>0</v>
      </c>
      <c r="C41" s="142"/>
      <c r="D41" s="145"/>
      <c r="E41" s="148"/>
      <c r="F41" s="14"/>
      <c r="I41" s="23"/>
    </row>
    <row r="42" spans="1:9" ht="20.25" customHeight="1" x14ac:dyDescent="0.3">
      <c r="A42" s="184" t="s">
        <v>87</v>
      </c>
      <c r="B42" s="183">
        <v>-676</v>
      </c>
      <c r="C42" s="142"/>
      <c r="D42" s="145"/>
      <c r="E42" s="148"/>
      <c r="F42" s="14"/>
      <c r="I42" s="23"/>
    </row>
    <row r="43" spans="1:9" ht="20.25" x14ac:dyDescent="0.3">
      <c r="A43" s="184" t="s">
        <v>88</v>
      </c>
      <c r="B43" s="183">
        <v>-541</v>
      </c>
      <c r="C43" s="142"/>
      <c r="D43" s="144"/>
      <c r="E43" s="148"/>
      <c r="F43" s="14"/>
      <c r="I43" s="23"/>
    </row>
    <row r="44" spans="1:9" ht="20.25" x14ac:dyDescent="0.3">
      <c r="A44" s="184" t="s">
        <v>74</v>
      </c>
      <c r="B44" s="183">
        <v>0</v>
      </c>
      <c r="C44" s="142"/>
      <c r="D44" s="144"/>
      <c r="E44" s="148"/>
      <c r="F44" s="14"/>
      <c r="I44" s="23"/>
    </row>
    <row r="45" spans="1:9" ht="24.75" customHeight="1" x14ac:dyDescent="0.3">
      <c r="A45" s="186" t="s">
        <v>125</v>
      </c>
      <c r="B45" s="189">
        <f>B37+B39</f>
        <v>1473</v>
      </c>
      <c r="C45" s="168"/>
      <c r="D45" s="153"/>
      <c r="E45" s="143"/>
      <c r="F45" s="14"/>
      <c r="I45" s="23"/>
    </row>
    <row r="46" spans="1:9" ht="21" customHeight="1" x14ac:dyDescent="0.3">
      <c r="A46" s="107" t="s">
        <v>13</v>
      </c>
      <c r="B46" s="124">
        <v>7.9000000000000008E-3</v>
      </c>
      <c r="C46" s="85"/>
      <c r="D46" s="140"/>
      <c r="E46" s="86"/>
      <c r="I46" s="23"/>
    </row>
    <row r="47" spans="1:9" ht="6" customHeight="1" x14ac:dyDescent="0.3">
      <c r="A47" s="125"/>
      <c r="B47" s="128">
        <v>0</v>
      </c>
      <c r="C47" s="87"/>
      <c r="D47" s="141"/>
      <c r="E47" s="88"/>
    </row>
    <row r="48" spans="1:9" ht="18" customHeight="1" x14ac:dyDescent="0.3">
      <c r="A48" s="220" t="s">
        <v>139</v>
      </c>
      <c r="B48" s="220"/>
      <c r="C48" s="87"/>
      <c r="D48" s="141"/>
      <c r="E48" s="88"/>
      <c r="F48" s="64"/>
    </row>
    <row r="49" spans="1:5" ht="18" customHeight="1" x14ac:dyDescent="0.3">
      <c r="A49" s="139" t="s">
        <v>71</v>
      </c>
      <c r="B49" s="108"/>
      <c r="C49" s="88"/>
      <c r="D49" s="88"/>
      <c r="E49" s="88"/>
    </row>
    <row r="50" spans="1:5" ht="18" customHeight="1" x14ac:dyDescent="0.3">
      <c r="A50" s="139"/>
      <c r="B50" s="108" t="s">
        <v>129</v>
      </c>
      <c r="C50" s="88"/>
      <c r="D50" s="88"/>
      <c r="E50" s="88"/>
    </row>
    <row r="51" spans="1:5" ht="18" customHeight="1" x14ac:dyDescent="0.2">
      <c r="A51" s="109" t="s">
        <v>109</v>
      </c>
      <c r="B51" s="214" t="s">
        <v>3</v>
      </c>
      <c r="C51" s="214"/>
    </row>
    <row r="52" spans="1:5" ht="14.25" customHeight="1" x14ac:dyDescent="0.25">
      <c r="A52" s="110" t="s">
        <v>135</v>
      </c>
      <c r="B52" s="214" t="s">
        <v>130</v>
      </c>
      <c r="C52" s="214"/>
    </row>
    <row r="53" spans="1:5" ht="25.5" customHeight="1" x14ac:dyDescent="0.2">
      <c r="A53" s="109" t="s">
        <v>109</v>
      </c>
      <c r="B53" s="1" t="s">
        <v>131</v>
      </c>
    </row>
    <row r="54" spans="1:5" ht="14.25" customHeight="1" x14ac:dyDescent="0.25">
      <c r="A54" s="110" t="s">
        <v>73</v>
      </c>
      <c r="B54" s="110"/>
    </row>
    <row r="55" spans="1:5" ht="18.75" customHeight="1" x14ac:dyDescent="0.2">
      <c r="A55" s="109"/>
      <c r="B55" s="214" t="s">
        <v>137</v>
      </c>
      <c r="C55" s="214"/>
    </row>
    <row r="56" spans="1:5" ht="20.25" customHeight="1" x14ac:dyDescent="0.2">
      <c r="A56" s="109" t="s">
        <v>141</v>
      </c>
      <c r="B56" s="203" t="s">
        <v>138</v>
      </c>
      <c r="C56" s="203"/>
      <c r="E56" s="170"/>
    </row>
    <row r="57" spans="1:5" ht="15.75" customHeight="1" x14ac:dyDescent="0.25">
      <c r="A57" s="110" t="s">
        <v>136</v>
      </c>
      <c r="B57" s="216" t="s">
        <v>77</v>
      </c>
    </row>
    <row r="58" spans="1:5" ht="11.25" customHeight="1" x14ac:dyDescent="0.2">
      <c r="A58" s="109"/>
      <c r="B58" s="216"/>
    </row>
    <row r="59" spans="1:5" ht="11.25" customHeight="1" x14ac:dyDescent="0.2">
      <c r="A59" s="109"/>
      <c r="B59" s="203"/>
    </row>
    <row r="60" spans="1:5" ht="10.5" customHeight="1" x14ac:dyDescent="0.2">
      <c r="A60" s="109"/>
      <c r="B60" s="203"/>
    </row>
    <row r="61" spans="1:5" ht="11.25" hidden="1" customHeight="1" x14ac:dyDescent="0.2">
      <c r="A61" s="109"/>
      <c r="B61" s="111"/>
    </row>
    <row r="62" spans="1:5" ht="15.75" customHeight="1" x14ac:dyDescent="0.25">
      <c r="A62" s="217" t="s">
        <v>70</v>
      </c>
      <c r="B62" s="217"/>
    </row>
    <row r="63" spans="1:5" ht="11.25" customHeight="1" x14ac:dyDescent="0.25">
      <c r="A63" s="112"/>
      <c r="B63" s="112"/>
    </row>
    <row r="64" spans="1:5" ht="15.75" x14ac:dyDescent="0.2">
      <c r="A64" s="169" t="s">
        <v>122</v>
      </c>
      <c r="B64" s="219" t="s">
        <v>133</v>
      </c>
      <c r="C64" s="219"/>
    </row>
    <row r="65" spans="1:7" ht="15.75" x14ac:dyDescent="0.2">
      <c r="A65" s="133" t="s">
        <v>117</v>
      </c>
      <c r="B65" s="219" t="s">
        <v>132</v>
      </c>
      <c r="C65" s="219"/>
    </row>
    <row r="66" spans="1:7" ht="15" x14ac:dyDescent="0.2">
      <c r="A66" s="133"/>
      <c r="B66" s="219"/>
      <c r="C66" s="219"/>
    </row>
    <row r="67" spans="1:7" x14ac:dyDescent="0.2">
      <c r="A67" s="135"/>
      <c r="B67" s="138"/>
      <c r="E67" s="190"/>
      <c r="F67" s="190"/>
      <c r="G67" s="190"/>
    </row>
    <row r="68" spans="1:7" x14ac:dyDescent="0.2">
      <c r="D68" s="89"/>
    </row>
  </sheetData>
  <mergeCells count="14">
    <mergeCell ref="B65:C65"/>
    <mergeCell ref="B66:C66"/>
    <mergeCell ref="E67:G67"/>
    <mergeCell ref="B55:C55"/>
    <mergeCell ref="B56:C56"/>
    <mergeCell ref="B57:B58"/>
    <mergeCell ref="B59:B60"/>
    <mergeCell ref="A62:B62"/>
    <mergeCell ref="B64:C64"/>
    <mergeCell ref="A10:B10"/>
    <mergeCell ref="A12:A13"/>
    <mergeCell ref="A48:B48"/>
    <mergeCell ref="B51:C51"/>
    <mergeCell ref="B52:C52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DRM EXERCÍCIO DE 2016</vt:lpstr>
      <vt:lpstr>Plan1</vt:lpstr>
      <vt:lpstr>DRM EXERCÍCIO DE 2019 (2)</vt:lpstr>
      <vt:lpstr>dre 12 de 23</vt:lpstr>
      <vt:lpstr>dre 12 de 23 (2)</vt:lpstr>
      <vt:lpstr>dre 12 de 23 (3)</vt:lpstr>
      <vt:lpstr>DRE 3 TRIM 24</vt:lpstr>
      <vt:lpstr>'dre 12 de 23'!Area_de_impressao</vt:lpstr>
      <vt:lpstr>'dre 12 de 23 (2)'!Area_de_impressao</vt:lpstr>
      <vt:lpstr>'dre 12 de 23 (3)'!Area_de_impressao</vt:lpstr>
      <vt:lpstr>'DRE 3 TRIM 24'!Area_de_impressao</vt:lpstr>
      <vt:lpstr>'DRM EXERCÍCIO DE 2016'!Area_de_impressao</vt:lpstr>
      <vt:lpstr>'DRM EXERCÍCIO DE 2019 (2)'!Area_de_impressao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Silva</cp:lastModifiedBy>
  <cp:lastPrinted>2024-11-18T12:37:47Z</cp:lastPrinted>
  <dcterms:created xsi:type="dcterms:W3CDTF">2001-02-16T18:37:20Z</dcterms:created>
  <dcterms:modified xsi:type="dcterms:W3CDTF">2024-11-18T12:37:51Z</dcterms:modified>
</cp:coreProperties>
</file>